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mc:AlternateContent xmlns:mc="http://schemas.openxmlformats.org/markup-compatibility/2006">
    <mc:Choice Requires="x15">
      <x15ac:absPath xmlns:x15ac="http://schemas.microsoft.com/office/spreadsheetml/2010/11/ac" url="\\192.168.112.3\netdocs\Kiwanis\Accounting &amp; Finance\Budgets\General Fund Budget\"/>
    </mc:Choice>
  </mc:AlternateContent>
  <xr:revisionPtr revIDLastSave="0" documentId="13_ncr:1_{6B757AD4-D834-4D57-BAFA-814446D37729}" xr6:coauthVersionLast="45" xr6:coauthVersionMax="45" xr10:uidLastSave="{00000000-0000-0000-0000-000000000000}"/>
  <bookViews>
    <workbookView xWindow="-108" yWindow="-108" windowWidth="23256" windowHeight="12576" firstSheet="24" activeTab="31" xr2:uid="{00000000-000D-0000-FFFF-FFFF00000000}"/>
  </bookViews>
  <sheets>
    <sheet name="GF 96-97" sheetId="1" r:id="rId1"/>
    <sheet name="GF 97-98" sheetId="4" r:id="rId2"/>
    <sheet name="GF 97-98 Revised" sheetId="2" r:id="rId3"/>
    <sheet name="GF 98-99" sheetId="3" r:id="rId4"/>
    <sheet name="GF 99-00" sheetId="5" r:id="rId5"/>
    <sheet name="GF 99-00 Revision" sheetId="6" r:id="rId6"/>
    <sheet name="GF 00-01" sheetId="7" r:id="rId7"/>
    <sheet name="GF 01-02" sheetId="8" r:id="rId8"/>
    <sheet name="2002-03" sheetId="9" r:id="rId9"/>
    <sheet name="2003-2004" sheetId="11" r:id="rId10"/>
    <sheet name="2003-2004 Rev" sheetId="12" r:id="rId11"/>
    <sheet name="2004-2005" sheetId="14" r:id="rId12"/>
    <sheet name="2005-2006" sheetId="18" r:id="rId13"/>
    <sheet name="2005-2006 Rev" sheetId="15" r:id="rId14"/>
    <sheet name="2006-2007" sheetId="17" r:id="rId15"/>
    <sheet name="2007-2008" sheetId="19" r:id="rId16"/>
    <sheet name="2007-2008 REV" sheetId="21" r:id="rId17"/>
    <sheet name="2008-2009" sheetId="20" r:id="rId18"/>
    <sheet name="2008-2009 REV" sheetId="23" r:id="rId19"/>
    <sheet name="2009-2010" sheetId="24" r:id="rId20"/>
    <sheet name="2010-2011" sheetId="25" r:id="rId21"/>
    <sheet name="2011-2012" sheetId="26" r:id="rId22"/>
    <sheet name="2012-2013" sheetId="27" r:id="rId23"/>
    <sheet name="2013-2014" sheetId="28" r:id="rId24"/>
    <sheet name="2014-2015" sheetId="30" r:id="rId25"/>
    <sheet name="2015-2016" sheetId="31" r:id="rId26"/>
    <sheet name="2016-2017" sheetId="32" r:id="rId27"/>
    <sheet name="Worksheets" sheetId="22" r:id="rId28"/>
    <sheet name="2017 - 2018" sheetId="33" r:id="rId29"/>
    <sheet name="2018-2019" sheetId="34" r:id="rId30"/>
    <sheet name="2019-2020" sheetId="36" r:id="rId31"/>
    <sheet name="2020 - 2021" sheetId="37" r:id="rId32"/>
  </sheets>
  <definedNames>
    <definedName name="_Order1" hidden="1">255</definedName>
    <definedName name="_Order2" hidden="1">255</definedName>
    <definedName name="_xlnm.Print_Area" localSheetId="8">'2002-03'!$A$13:$G$177</definedName>
    <definedName name="_xlnm.Print_Area" localSheetId="9">'2003-2004'!$A$13:$I$183</definedName>
    <definedName name="_xlnm.Print_Area" localSheetId="10">'2003-2004 Rev'!$A$13:$J$185</definedName>
    <definedName name="_xlnm.Print_Area" localSheetId="11">'2004-2005'!$A$22:$J$185</definedName>
    <definedName name="_xlnm.Print_Area" localSheetId="12">'2005-2006'!$A$13:$I$184</definedName>
    <definedName name="_xlnm.Print_Area" localSheetId="13">'2005-2006 Rev'!$A$13:$I$186</definedName>
    <definedName name="_xlnm.Print_Area" localSheetId="14">'2006-2007'!$A$10:$J$152</definedName>
    <definedName name="_xlnm.Print_Area" localSheetId="15">'2007-2008'!$A$21:$J$182</definedName>
    <definedName name="_xlnm.Print_Area" localSheetId="16">'2007-2008 REV'!$A$13:$J$183</definedName>
    <definedName name="_xlnm.Print_Area" localSheetId="17">'2008-2009'!$A$18:$L$185</definedName>
    <definedName name="_xlnm.Print_Area" localSheetId="18">'2008-2009 REV'!$A$13:$L$184</definedName>
    <definedName name="_xlnm.Print_Area" localSheetId="19">'2009-2010'!$A$13:$L$180</definedName>
    <definedName name="_xlnm.Print_Area" localSheetId="20">'2010-2011'!$A$13:$L$183</definedName>
    <definedName name="_xlnm.Print_Area" localSheetId="23">'2013-2014'!$A$5:$J$47</definedName>
    <definedName name="_xlnm.Print_Area" localSheetId="24">'2014-2015'!$A$1:$J$53</definedName>
    <definedName name="_xlnm.Print_Area" localSheetId="28">'2017 - 2018'!$A$4:$L$193</definedName>
    <definedName name="_xlnm.Print_Area" localSheetId="29">'2018-2019'!$A$4:$P$213</definedName>
    <definedName name="_xlnm.Print_Area" localSheetId="30">'2019-2020'!$A$4:$Q$214</definedName>
    <definedName name="_xlnm.Print_Area" localSheetId="6">'GF 00-01'!$A$15:$G$203</definedName>
    <definedName name="_xlnm.Print_Area" localSheetId="7">'GF 01-02'!$A$19:$G$187</definedName>
    <definedName name="_xlnm.Print_Area" localSheetId="1">'GF 97-98'!$A$22:$F$248</definedName>
    <definedName name="_xlnm.Print_Area" localSheetId="2">'GF 97-98 Revised'!$A$22:$F$248</definedName>
    <definedName name="_xlnm.Print_Area" localSheetId="3">'GF 98-99'!$A$23:$F$215</definedName>
    <definedName name="_xlnm.Print_Area" localSheetId="4">'GF 99-00'!$A$22:$F$199</definedName>
    <definedName name="_xlnm.Print_Area" localSheetId="5">'GF 99-00 Revision'!$A$22:$G$196</definedName>
    <definedName name="Print_Area_MI" localSheetId="1">'GF 97-98'!$A$22:$F$248</definedName>
    <definedName name="Print_Area_MI" localSheetId="2">'GF 97-98 Revised'!$A$22:$F$248</definedName>
    <definedName name="_xlnm.Print_Titles" localSheetId="8">'2002-03'!$13:$21</definedName>
    <definedName name="_xlnm.Print_Titles" localSheetId="9">'2003-2004'!$13:$21</definedName>
    <definedName name="_xlnm.Print_Titles" localSheetId="10">'2003-2004 Rev'!$13:$21</definedName>
    <definedName name="_xlnm.Print_Titles" localSheetId="11">'2004-2005'!$13:$21</definedName>
    <definedName name="_xlnm.Print_Titles" localSheetId="13">'2005-2006 Rev'!$13:$21</definedName>
    <definedName name="_xlnm.Print_Titles" localSheetId="14">'2006-2007'!$13:$20</definedName>
    <definedName name="_xlnm.Print_Titles" localSheetId="15">'2007-2008'!$13:$20</definedName>
    <definedName name="_xlnm.Print_Titles" localSheetId="16">'2007-2008 REV'!$13:$20</definedName>
    <definedName name="_xlnm.Print_Titles" localSheetId="17">'2008-2009'!$13:$20</definedName>
    <definedName name="_xlnm.Print_Titles" localSheetId="18">'2008-2009 REV'!$13:$20</definedName>
    <definedName name="_xlnm.Print_Titles" localSheetId="19">'2009-2010'!$13:$19</definedName>
    <definedName name="_xlnm.Print_Titles" localSheetId="20">'2010-2011'!$17:$19</definedName>
    <definedName name="_xlnm.Print_Titles" localSheetId="21">'2011-2012'!$1:$7</definedName>
    <definedName name="_xlnm.Print_Titles" localSheetId="22">'2012-2013'!$1:$7</definedName>
    <definedName name="_xlnm.Print_Titles" localSheetId="23">'2013-2014'!$1:$7</definedName>
    <definedName name="_xlnm.Print_Titles" localSheetId="26">'2016-2017'!$4:$6</definedName>
    <definedName name="_xlnm.Print_Titles" localSheetId="28">'2017 - 2018'!$4:$6</definedName>
    <definedName name="_xlnm.Print_Titles" localSheetId="29">'2018-2019'!$4:$6</definedName>
    <definedName name="_xlnm.Print_Titles" localSheetId="30">'2019-2020'!$4:$6</definedName>
    <definedName name="_xlnm.Print_Titles" localSheetId="6">'GF 00-01'!$13:$21</definedName>
    <definedName name="_xlnm.Print_Titles" localSheetId="7">'GF 01-02'!$13:$21</definedName>
    <definedName name="_xlnm.Print_Titles" localSheetId="1">'GF 97-98'!$13:$21</definedName>
    <definedName name="_xlnm.Print_Titles" localSheetId="2">'GF 97-98 Revised'!$13:$21</definedName>
    <definedName name="_xlnm.Print_Titles" localSheetId="3">'GF 98-99'!$13:$21</definedName>
    <definedName name="_xlnm.Print_Titles" localSheetId="4">'GF 99-00'!$13:$21</definedName>
    <definedName name="_xlnm.Print_Titles" localSheetId="5">'GF 99-00 Revision'!$13:$21</definedName>
    <definedName name="RESERVES" localSheetId="2">'GF 97-98 Revised'!$E$149:$E$150</definedName>
    <definedName name="RESERVES">'GF 97-98'!$E$149:$E$150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5" i="37" l="1"/>
  <c r="E56" i="37"/>
  <c r="E211" i="37" l="1"/>
  <c r="E198" i="37"/>
  <c r="E173" i="37" l="1"/>
  <c r="E176" i="37"/>
  <c r="K138" i="37"/>
  <c r="E157" i="37"/>
  <c r="E152" i="37"/>
  <c r="E138" i="37"/>
  <c r="E115" i="37"/>
  <c r="E103" i="37"/>
  <c r="E45" i="37"/>
  <c r="E30" i="37"/>
  <c r="E19" i="37"/>
  <c r="F68" i="37"/>
  <c r="F103" i="37"/>
  <c r="F115" i="37"/>
  <c r="F138" i="37"/>
  <c r="F152" i="37"/>
  <c r="F157" i="37"/>
  <c r="F176" i="37"/>
  <c r="F200" i="37"/>
  <c r="F212" i="37" s="1"/>
  <c r="F224" i="37"/>
  <c r="T224" i="37"/>
  <c r="S224" i="37"/>
  <c r="R224" i="37"/>
  <c r="Q224" i="37"/>
  <c r="P224" i="37"/>
  <c r="O224" i="37"/>
  <c r="N224" i="37"/>
  <c r="M224" i="37"/>
  <c r="L224" i="37"/>
  <c r="K224" i="37"/>
  <c r="I224" i="37"/>
  <c r="G224" i="37"/>
  <c r="E224" i="37"/>
  <c r="J222" i="37"/>
  <c r="J224" i="37" s="1"/>
  <c r="M206" i="37"/>
  <c r="O205" i="37"/>
  <c r="Q204" i="37"/>
  <c r="S203" i="37"/>
  <c r="R200" i="37"/>
  <c r="R212" i="37" s="1"/>
  <c r="P200" i="37"/>
  <c r="P212" i="37" s="1"/>
  <c r="N200" i="37"/>
  <c r="N212" i="37" s="1"/>
  <c r="L186" i="37" s="1"/>
  <c r="L200" i="37" s="1"/>
  <c r="L212" i="37" s="1"/>
  <c r="I186" i="37" s="1"/>
  <c r="I200" i="37" s="1"/>
  <c r="I212" i="37" s="1"/>
  <c r="G186" i="37" s="1"/>
  <c r="G200" i="37" s="1"/>
  <c r="G212" i="37" s="1"/>
  <c r="M200" i="37"/>
  <c r="K200" i="37"/>
  <c r="K212" i="37" s="1"/>
  <c r="J200" i="37"/>
  <c r="J212" i="37" s="1"/>
  <c r="E200" i="37"/>
  <c r="E212" i="37" s="1"/>
  <c r="B196" i="37"/>
  <c r="B193" i="37"/>
  <c r="O192" i="37"/>
  <c r="O200" i="37" s="1"/>
  <c r="Q191" i="37"/>
  <c r="Q200" i="37" s="1"/>
  <c r="Q212" i="37" s="1"/>
  <c r="T190" i="37"/>
  <c r="T200" i="37" s="1"/>
  <c r="T212" i="37" s="1"/>
  <c r="D190" i="37"/>
  <c r="B190" i="37"/>
  <c r="A190" i="37"/>
  <c r="T176" i="37"/>
  <c r="S176" i="37"/>
  <c r="R176" i="37"/>
  <c r="P176" i="37"/>
  <c r="N176" i="37"/>
  <c r="L176" i="37"/>
  <c r="K176" i="37"/>
  <c r="I176" i="37"/>
  <c r="B171" i="37"/>
  <c r="B168" i="37"/>
  <c r="O167" i="37"/>
  <c r="O176" i="37" s="1"/>
  <c r="Q166" i="37"/>
  <c r="Q176" i="37" s="1"/>
  <c r="T157" i="37"/>
  <c r="S157" i="37"/>
  <c r="R157" i="37"/>
  <c r="Q157" i="37"/>
  <c r="P157" i="37"/>
  <c r="O157" i="37"/>
  <c r="N157" i="37"/>
  <c r="L157" i="37"/>
  <c r="K157" i="37"/>
  <c r="J157" i="37"/>
  <c r="I157" i="37"/>
  <c r="G157" i="37"/>
  <c r="T152" i="37"/>
  <c r="S152" i="37"/>
  <c r="R152" i="37"/>
  <c r="Q152" i="37"/>
  <c r="P152" i="37"/>
  <c r="O152" i="37"/>
  <c r="N152" i="37"/>
  <c r="L152" i="37"/>
  <c r="K152" i="37"/>
  <c r="J152" i="37"/>
  <c r="I152" i="37"/>
  <c r="G152" i="37"/>
  <c r="T138" i="37"/>
  <c r="S138" i="37"/>
  <c r="R138" i="37"/>
  <c r="Q138" i="37"/>
  <c r="P138" i="37"/>
  <c r="O138" i="37"/>
  <c r="N138" i="37"/>
  <c r="L138" i="37"/>
  <c r="J138" i="37"/>
  <c r="I138" i="37"/>
  <c r="G138" i="37"/>
  <c r="T115" i="37"/>
  <c r="S115" i="37"/>
  <c r="R115" i="37"/>
  <c r="Q115" i="37"/>
  <c r="P115" i="37"/>
  <c r="O115" i="37"/>
  <c r="N115" i="37"/>
  <c r="L115" i="37"/>
  <c r="K115" i="37"/>
  <c r="J115" i="37"/>
  <c r="I115" i="37"/>
  <c r="G115" i="37"/>
  <c r="T103" i="37"/>
  <c r="S103" i="37"/>
  <c r="R103" i="37"/>
  <c r="P103" i="37"/>
  <c r="O103" i="37"/>
  <c r="N103" i="37"/>
  <c r="L103" i="37"/>
  <c r="K103" i="37"/>
  <c r="J103" i="37"/>
  <c r="I103" i="37"/>
  <c r="Q85" i="37"/>
  <c r="Q103" i="37" s="1"/>
  <c r="T68" i="37"/>
  <c r="R68" i="37"/>
  <c r="P68" i="37"/>
  <c r="N68" i="37"/>
  <c r="L68" i="37"/>
  <c r="K68" i="37"/>
  <c r="I68" i="37"/>
  <c r="G68" i="37"/>
  <c r="B54" i="37"/>
  <c r="J53" i="37"/>
  <c r="J165" i="37" s="1"/>
  <c r="J176" i="37" s="1"/>
  <c r="B51" i="37"/>
  <c r="O50" i="37"/>
  <c r="B49" i="37"/>
  <c r="Q49" i="37" s="1"/>
  <c r="B48" i="37"/>
  <c r="A48" i="37"/>
  <c r="S37" i="37"/>
  <c r="S68" i="37" s="1"/>
  <c r="A23" i="37"/>
  <c r="A22" i="37"/>
  <c r="O13" i="37"/>
  <c r="Q12" i="37"/>
  <c r="M212" i="37" l="1"/>
  <c r="E178" i="37"/>
  <c r="Q68" i="37"/>
  <c r="L178" i="37"/>
  <c r="R178" i="37"/>
  <c r="G178" i="37"/>
  <c r="G181" i="37" s="1"/>
  <c r="J178" i="37"/>
  <c r="O178" i="37"/>
  <c r="S178" i="37"/>
  <c r="F178" i="37"/>
  <c r="O68" i="37"/>
  <c r="O181" i="37" s="1"/>
  <c r="S190" i="37"/>
  <c r="S200" i="37" s="1"/>
  <c r="S212" i="37" s="1"/>
  <c r="I178" i="37"/>
  <c r="I181" i="37" s="1"/>
  <c r="N178" i="37"/>
  <c r="N181" i="37" s="1"/>
  <c r="O212" i="37"/>
  <c r="R181" i="37"/>
  <c r="T178" i="37"/>
  <c r="T181" i="37" s="1"/>
  <c r="E68" i="37"/>
  <c r="J68" i="37"/>
  <c r="J181" i="37" s="1"/>
  <c r="Q178" i="37"/>
  <c r="Q181" i="37" s="1"/>
  <c r="K178" i="37"/>
  <c r="K181" i="37" s="1"/>
  <c r="P178" i="37"/>
  <c r="P181" i="37" s="1"/>
  <c r="L181" i="37"/>
  <c r="S181" i="37"/>
  <c r="F214" i="36"/>
  <c r="F151" i="36"/>
  <c r="F146" i="36"/>
  <c r="F132" i="36"/>
  <c r="F110" i="36"/>
  <c r="F64" i="36"/>
  <c r="E181" i="37" l="1"/>
  <c r="F170" i="36"/>
  <c r="F173" i="36" s="1"/>
  <c r="G64" i="34"/>
  <c r="E213" i="34"/>
  <c r="E151" i="34"/>
  <c r="E132" i="34"/>
  <c r="E110" i="34"/>
  <c r="E146" i="34"/>
  <c r="E99" i="34"/>
  <c r="E64" i="34"/>
  <c r="F110" i="34"/>
  <c r="F146" i="34"/>
  <c r="F132" i="34"/>
  <c r="F99" i="34"/>
  <c r="F64" i="34"/>
  <c r="F199" i="34"/>
  <c r="E169" i="34" l="1"/>
  <c r="E172" i="34" s="1"/>
  <c r="F169" i="34"/>
  <c r="F172" i="34" s="1"/>
  <c r="E166" i="36"/>
  <c r="S214" i="36" l="1"/>
  <c r="R214" i="36"/>
  <c r="Q214" i="36"/>
  <c r="P214" i="36"/>
  <c r="O214" i="36"/>
  <c r="N214" i="36"/>
  <c r="M214" i="36"/>
  <c r="L214" i="36"/>
  <c r="K214" i="36"/>
  <c r="J214" i="36"/>
  <c r="H214" i="36"/>
  <c r="E214" i="36"/>
  <c r="I212" i="36"/>
  <c r="I214" i="36" s="1"/>
  <c r="E201" i="36"/>
  <c r="L197" i="36"/>
  <c r="N196" i="36"/>
  <c r="P195" i="36"/>
  <c r="R194" i="36"/>
  <c r="Q191" i="36"/>
  <c r="Q202" i="36" s="1"/>
  <c r="O191" i="36"/>
  <c r="O202" i="36" s="1"/>
  <c r="M191" i="36"/>
  <c r="M202" i="36" s="1"/>
  <c r="K178" i="36" s="1"/>
  <c r="K191" i="36" s="1"/>
  <c r="K202" i="36" s="1"/>
  <c r="H178" i="36" s="1"/>
  <c r="H191" i="36" s="1"/>
  <c r="H202" i="36" s="1"/>
  <c r="F178" i="36" s="1"/>
  <c r="F191" i="36" s="1"/>
  <c r="F202" i="36" s="1"/>
  <c r="L191" i="36"/>
  <c r="J191" i="36"/>
  <c r="J202" i="36" s="1"/>
  <c r="I191" i="36"/>
  <c r="I202" i="36" s="1"/>
  <c r="E189" i="36"/>
  <c r="E191" i="36" s="1"/>
  <c r="E202" i="36" s="1"/>
  <c r="B188" i="36"/>
  <c r="B185" i="36"/>
  <c r="N184" i="36"/>
  <c r="N191" i="36" s="1"/>
  <c r="N202" i="36" s="1"/>
  <c r="P183" i="36"/>
  <c r="P191" i="36" s="1"/>
  <c r="P202" i="36" s="1"/>
  <c r="S182" i="36"/>
  <c r="S191" i="36" s="1"/>
  <c r="S202" i="36" s="1"/>
  <c r="D182" i="36"/>
  <c r="B182" i="36"/>
  <c r="A182" i="36"/>
  <c r="S168" i="36"/>
  <c r="R168" i="36"/>
  <c r="Q168" i="36"/>
  <c r="O168" i="36"/>
  <c r="M168" i="36"/>
  <c r="K168" i="36"/>
  <c r="J168" i="36"/>
  <c r="H168" i="36"/>
  <c r="B165" i="36"/>
  <c r="B162" i="36"/>
  <c r="N161" i="36"/>
  <c r="N168" i="36" s="1"/>
  <c r="P160" i="36"/>
  <c r="P168" i="36" s="1"/>
  <c r="E168" i="36"/>
  <c r="S151" i="36"/>
  <c r="R151" i="36"/>
  <c r="Q151" i="36"/>
  <c r="P151" i="36"/>
  <c r="O151" i="36"/>
  <c r="N151" i="36"/>
  <c r="M151" i="36"/>
  <c r="K151" i="36"/>
  <c r="J151" i="36"/>
  <c r="I151" i="36"/>
  <c r="H151" i="36"/>
  <c r="E151" i="36"/>
  <c r="S146" i="36"/>
  <c r="R146" i="36"/>
  <c r="Q146" i="36"/>
  <c r="P146" i="36"/>
  <c r="O146" i="36"/>
  <c r="N146" i="36"/>
  <c r="M146" i="36"/>
  <c r="K146" i="36"/>
  <c r="J146" i="36"/>
  <c r="I146" i="36"/>
  <c r="H146" i="36"/>
  <c r="E146" i="36"/>
  <c r="S132" i="36"/>
  <c r="R132" i="36"/>
  <c r="Q132" i="36"/>
  <c r="P132" i="36"/>
  <c r="O132" i="36"/>
  <c r="N132" i="36"/>
  <c r="M132" i="36"/>
  <c r="K132" i="36"/>
  <c r="J132" i="36"/>
  <c r="I132" i="36"/>
  <c r="H132" i="36"/>
  <c r="E132" i="36"/>
  <c r="S110" i="36"/>
  <c r="R110" i="36"/>
  <c r="Q110" i="36"/>
  <c r="P110" i="36"/>
  <c r="O110" i="36"/>
  <c r="N110" i="36"/>
  <c r="M110" i="36"/>
  <c r="K110" i="36"/>
  <c r="J110" i="36"/>
  <c r="I110" i="36"/>
  <c r="H110" i="36"/>
  <c r="E110" i="36"/>
  <c r="S99" i="36"/>
  <c r="S170" i="36" s="1"/>
  <c r="R99" i="36"/>
  <c r="Q99" i="36"/>
  <c r="O99" i="36"/>
  <c r="N99" i="36"/>
  <c r="M99" i="36"/>
  <c r="K99" i="36"/>
  <c r="J99" i="36"/>
  <c r="I99" i="36"/>
  <c r="H99" i="36"/>
  <c r="E99" i="36"/>
  <c r="P81" i="36"/>
  <c r="P99" i="36" s="1"/>
  <c r="S64" i="36"/>
  <c r="Q64" i="36"/>
  <c r="O64" i="36"/>
  <c r="M64" i="36"/>
  <c r="K64" i="36"/>
  <c r="J64" i="36"/>
  <c r="H64" i="36"/>
  <c r="E52" i="36"/>
  <c r="B51" i="36"/>
  <c r="I50" i="36"/>
  <c r="I159" i="36" s="1"/>
  <c r="I168" i="36" s="1"/>
  <c r="B48" i="36"/>
  <c r="N47" i="36"/>
  <c r="B46" i="36"/>
  <c r="P46" i="36" s="1"/>
  <c r="B45" i="36"/>
  <c r="A45" i="36"/>
  <c r="E42" i="36"/>
  <c r="R35" i="36"/>
  <c r="R64" i="36" s="1"/>
  <c r="E28" i="36"/>
  <c r="A22" i="36"/>
  <c r="A21" i="36"/>
  <c r="E18" i="36"/>
  <c r="N13" i="36"/>
  <c r="N64" i="36" s="1"/>
  <c r="P12" i="36"/>
  <c r="L202" i="36" l="1"/>
  <c r="K170" i="36"/>
  <c r="I170" i="36"/>
  <c r="R182" i="36"/>
  <c r="R191" i="36" s="1"/>
  <c r="R202" i="36" s="1"/>
  <c r="N170" i="36"/>
  <c r="N173" i="36" s="1"/>
  <c r="E170" i="36"/>
  <c r="E64" i="36"/>
  <c r="H170" i="36"/>
  <c r="H173" i="36" s="1"/>
  <c r="P64" i="36"/>
  <c r="S173" i="36"/>
  <c r="R170" i="36"/>
  <c r="R173" i="36" s="1"/>
  <c r="Q170" i="36"/>
  <c r="Q173" i="36" s="1"/>
  <c r="J170" i="36"/>
  <c r="J173" i="36" s="1"/>
  <c r="O170" i="36"/>
  <c r="O173" i="36" s="1"/>
  <c r="M170" i="36"/>
  <c r="M173" i="36" s="1"/>
  <c r="K173" i="36"/>
  <c r="P170" i="36"/>
  <c r="P173" i="36" s="1"/>
  <c r="I64" i="36"/>
  <c r="I173" i="36" s="1"/>
  <c r="G213" i="34"/>
  <c r="E173" i="36" l="1"/>
  <c r="G167" i="34"/>
  <c r="G146" i="34"/>
  <c r="G151" i="34"/>
  <c r="G110" i="34"/>
  <c r="G132" i="34"/>
  <c r="G99" i="34"/>
  <c r="G169" i="34" l="1"/>
  <c r="G172" i="34" s="1"/>
  <c r="B187" i="34"/>
  <c r="B165" i="34"/>
  <c r="B51" i="34"/>
  <c r="H211" i="34" l="1"/>
  <c r="H213" i="34" s="1"/>
  <c r="H190" i="34"/>
  <c r="H201" i="34" s="1"/>
  <c r="F177" i="34" s="1"/>
  <c r="H151" i="34"/>
  <c r="H146" i="34"/>
  <c r="H132" i="34"/>
  <c r="H110" i="34"/>
  <c r="H99" i="34"/>
  <c r="H50" i="34"/>
  <c r="H64" i="34" s="1"/>
  <c r="H159" i="34" l="1"/>
  <c r="H167" i="34" s="1"/>
  <c r="H169" i="34" s="1"/>
  <c r="H172" i="34" s="1"/>
  <c r="J167" i="34"/>
  <c r="J213" i="34"/>
  <c r="J146" i="34"/>
  <c r="J151" i="34"/>
  <c r="J110" i="34"/>
  <c r="J132" i="34"/>
  <c r="J99" i="34"/>
  <c r="J64" i="34"/>
  <c r="J169" i="34" l="1"/>
  <c r="J172" i="34" s="1"/>
  <c r="R213" i="34"/>
  <c r="Q213" i="34"/>
  <c r="P213" i="34"/>
  <c r="O213" i="34"/>
  <c r="N213" i="34"/>
  <c r="M213" i="34"/>
  <c r="L213" i="34"/>
  <c r="K213" i="34"/>
  <c r="I213" i="34"/>
  <c r="K196" i="34"/>
  <c r="M195" i="34"/>
  <c r="O194" i="34"/>
  <c r="Q193" i="34"/>
  <c r="P190" i="34"/>
  <c r="P201" i="34" s="1"/>
  <c r="N190" i="34"/>
  <c r="N201" i="34" s="1"/>
  <c r="L190" i="34"/>
  <c r="L201" i="34" s="1"/>
  <c r="J177" i="34" s="1"/>
  <c r="J190" i="34" s="1"/>
  <c r="J201" i="34" s="1"/>
  <c r="G177" i="34" s="1"/>
  <c r="G190" i="34" s="1"/>
  <c r="G201" i="34" s="1"/>
  <c r="E177" i="34" s="1"/>
  <c r="E190" i="34" s="1"/>
  <c r="E201" i="34" s="1"/>
  <c r="K190" i="34"/>
  <c r="I190" i="34"/>
  <c r="I201" i="34" s="1"/>
  <c r="B184" i="34"/>
  <c r="M183" i="34"/>
  <c r="M190" i="34" s="1"/>
  <c r="O182" i="34"/>
  <c r="O190" i="34" s="1"/>
  <c r="R181" i="34"/>
  <c r="R190" i="34" s="1"/>
  <c r="R201" i="34" s="1"/>
  <c r="D181" i="34"/>
  <c r="B181" i="34"/>
  <c r="A181" i="34"/>
  <c r="R167" i="34"/>
  <c r="Q167" i="34"/>
  <c r="P167" i="34"/>
  <c r="N167" i="34"/>
  <c r="L167" i="34"/>
  <c r="I167" i="34"/>
  <c r="B162" i="34"/>
  <c r="M161" i="34"/>
  <c r="M167" i="34" s="1"/>
  <c r="O160" i="34"/>
  <c r="O167" i="34" s="1"/>
  <c r="R151" i="34"/>
  <c r="Q151" i="34"/>
  <c r="P151" i="34"/>
  <c r="O151" i="34"/>
  <c r="N151" i="34"/>
  <c r="M151" i="34"/>
  <c r="L151" i="34"/>
  <c r="I151" i="34"/>
  <c r="R146" i="34"/>
  <c r="Q146" i="34"/>
  <c r="P146" i="34"/>
  <c r="O146" i="34"/>
  <c r="N146" i="34"/>
  <c r="M146" i="34"/>
  <c r="L146" i="34"/>
  <c r="I146" i="34"/>
  <c r="R132" i="34"/>
  <c r="Q132" i="34"/>
  <c r="P132" i="34"/>
  <c r="O132" i="34"/>
  <c r="N132" i="34"/>
  <c r="M132" i="34"/>
  <c r="L132" i="34"/>
  <c r="I132" i="34"/>
  <c r="R110" i="34"/>
  <c r="Q110" i="34"/>
  <c r="P110" i="34"/>
  <c r="O110" i="34"/>
  <c r="N110" i="34"/>
  <c r="M110" i="34"/>
  <c r="L110" i="34"/>
  <c r="I110" i="34"/>
  <c r="R99" i="34"/>
  <c r="Q99" i="34"/>
  <c r="P99" i="34"/>
  <c r="N99" i="34"/>
  <c r="M99" i="34"/>
  <c r="L99" i="34"/>
  <c r="I99" i="34"/>
  <c r="O81" i="34"/>
  <c r="O99" i="34" s="1"/>
  <c r="R64" i="34"/>
  <c r="P64" i="34"/>
  <c r="N64" i="34"/>
  <c r="L64" i="34"/>
  <c r="I64" i="34"/>
  <c r="B48" i="34"/>
  <c r="M47" i="34"/>
  <c r="B46" i="34"/>
  <c r="O46" i="34" s="1"/>
  <c r="B45" i="34"/>
  <c r="A45" i="34"/>
  <c r="Q35" i="34"/>
  <c r="Q64" i="34" s="1"/>
  <c r="A22" i="34"/>
  <c r="A21" i="34"/>
  <c r="M13" i="34"/>
  <c r="O12" i="34"/>
  <c r="M201" i="34" l="1"/>
  <c r="K201" i="34"/>
  <c r="Q181" i="34"/>
  <c r="Q190" i="34" s="1"/>
  <c r="Q201" i="34" s="1"/>
  <c r="O64" i="34"/>
  <c r="N169" i="34"/>
  <c r="N172" i="34" s="1"/>
  <c r="O201" i="34"/>
  <c r="M64" i="34"/>
  <c r="R169" i="34"/>
  <c r="R172" i="34" s="1"/>
  <c r="Q169" i="34"/>
  <c r="Q172" i="34" s="1"/>
  <c r="L169" i="34"/>
  <c r="L172" i="34" s="1"/>
  <c r="P169" i="34"/>
  <c r="P172" i="34" s="1"/>
  <c r="I169" i="34"/>
  <c r="I172" i="34" s="1"/>
  <c r="O169" i="34"/>
  <c r="M169" i="34"/>
  <c r="F117" i="33"/>
  <c r="E117" i="33"/>
  <c r="M172" i="34" l="1"/>
  <c r="O172" i="34"/>
  <c r="E44" i="33"/>
  <c r="E144" i="33" s="1"/>
  <c r="E24" i="33"/>
  <c r="E16" i="33"/>
  <c r="H193" i="33" l="1"/>
  <c r="H172" i="33" l="1"/>
  <c r="H181" i="33" s="1"/>
  <c r="H151" i="33"/>
  <c r="H136" i="33"/>
  <c r="H117" i="33"/>
  <c r="H131" i="33"/>
  <c r="H96" i="33"/>
  <c r="H86" i="33"/>
  <c r="H53" i="33"/>
  <c r="H153" i="33" l="1"/>
  <c r="H156" i="33" s="1"/>
  <c r="F193" i="33"/>
  <c r="F172" i="33"/>
  <c r="F151" i="33"/>
  <c r="F136" i="33"/>
  <c r="F131" i="33"/>
  <c r="F96" i="33"/>
  <c r="F86" i="33"/>
  <c r="F53" i="33"/>
  <c r="A19" i="33"/>
  <c r="A20" i="33"/>
  <c r="A39" i="33"/>
  <c r="B39" i="33"/>
  <c r="B40" i="33"/>
  <c r="K40" i="33" s="1"/>
  <c r="B42" i="33"/>
  <c r="B147" i="33"/>
  <c r="A165" i="33"/>
  <c r="B165" i="33"/>
  <c r="D165" i="33"/>
  <c r="B168" i="33"/>
  <c r="K12" i="33"/>
  <c r="I13" i="33"/>
  <c r="M31" i="33"/>
  <c r="M53" i="33" s="1"/>
  <c r="I41" i="33"/>
  <c r="J53" i="33"/>
  <c r="L53" i="33"/>
  <c r="N53" i="33"/>
  <c r="K70" i="33"/>
  <c r="K86" i="33" s="1"/>
  <c r="I86" i="33"/>
  <c r="J86" i="33"/>
  <c r="L86" i="33"/>
  <c r="M86" i="33"/>
  <c r="N86" i="33"/>
  <c r="I96" i="33"/>
  <c r="J96" i="33"/>
  <c r="K96" i="33"/>
  <c r="L96" i="33"/>
  <c r="M96" i="33"/>
  <c r="N96" i="33"/>
  <c r="I117" i="33"/>
  <c r="J117" i="33"/>
  <c r="K117" i="33"/>
  <c r="L117" i="33"/>
  <c r="M117" i="33"/>
  <c r="N117" i="33"/>
  <c r="I131" i="33"/>
  <c r="J131" i="33"/>
  <c r="K131" i="33"/>
  <c r="L131" i="33"/>
  <c r="M131" i="33"/>
  <c r="N131" i="33"/>
  <c r="I136" i="33"/>
  <c r="J136" i="33"/>
  <c r="K136" i="33"/>
  <c r="L136" i="33"/>
  <c r="M136" i="33"/>
  <c r="N136" i="33"/>
  <c r="K145" i="33"/>
  <c r="K151" i="33" s="1"/>
  <c r="I146" i="33"/>
  <c r="I151" i="33" s="1"/>
  <c r="J151" i="33"/>
  <c r="L151" i="33"/>
  <c r="M151" i="33"/>
  <c r="N151" i="33"/>
  <c r="N165" i="33"/>
  <c r="N172" i="33" s="1"/>
  <c r="N181" i="33" s="1"/>
  <c r="K166" i="33"/>
  <c r="K172" i="33" s="1"/>
  <c r="I167" i="33"/>
  <c r="I172" i="33" s="1"/>
  <c r="G172" i="33"/>
  <c r="J172" i="33"/>
  <c r="J181" i="33" s="1"/>
  <c r="L172" i="33"/>
  <c r="L181" i="33" s="1"/>
  <c r="M175" i="33"/>
  <c r="K176" i="33"/>
  <c r="I177" i="33"/>
  <c r="G178" i="33"/>
  <c r="G193" i="33"/>
  <c r="I193" i="33"/>
  <c r="J193" i="33"/>
  <c r="K193" i="33"/>
  <c r="L193" i="33"/>
  <c r="M193" i="33"/>
  <c r="N193" i="33"/>
  <c r="E191" i="33"/>
  <c r="E151" i="33"/>
  <c r="E136" i="33"/>
  <c r="E131" i="33"/>
  <c r="E96" i="33"/>
  <c r="E86" i="33"/>
  <c r="E36" i="33"/>
  <c r="M153" i="33" l="1"/>
  <c r="M156" i="33" s="1"/>
  <c r="K53" i="33"/>
  <c r="I53" i="33"/>
  <c r="I181" i="33"/>
  <c r="K181" i="33"/>
  <c r="L153" i="33"/>
  <c r="L156" i="33" s="1"/>
  <c r="N153" i="33"/>
  <c r="N156" i="33" s="1"/>
  <c r="J153" i="33"/>
  <c r="J156" i="33" s="1"/>
  <c r="K153" i="33"/>
  <c r="G181" i="33"/>
  <c r="E172" i="33"/>
  <c r="E181" i="33" s="1"/>
  <c r="M165" i="33"/>
  <c r="M172" i="33" s="1"/>
  <c r="M181" i="33" s="1"/>
  <c r="I153" i="33"/>
  <c r="E193" i="33"/>
  <c r="E53" i="33"/>
  <c r="F153" i="33"/>
  <c r="F156" i="33" s="1"/>
  <c r="E153" i="33"/>
  <c r="H187" i="32"/>
  <c r="H167" i="32"/>
  <c r="H175" i="32" s="1"/>
  <c r="A29" i="31"/>
  <c r="B29" i="31"/>
  <c r="A31" i="31"/>
  <c r="B31" i="31"/>
  <c r="I31" i="31"/>
  <c r="H112" i="32"/>
  <c r="H145" i="32"/>
  <c r="H131" i="32"/>
  <c r="H126" i="32"/>
  <c r="H92" i="32"/>
  <c r="H82" i="32"/>
  <c r="H49" i="32"/>
  <c r="K156" i="33" l="1"/>
  <c r="I156" i="33"/>
  <c r="E156" i="33"/>
  <c r="H147" i="32"/>
  <c r="H150" i="32" s="1"/>
  <c r="E185" i="32"/>
  <c r="E181" i="32"/>
  <c r="F187" i="32"/>
  <c r="D164" i="32"/>
  <c r="B164" i="32"/>
  <c r="E174" i="32"/>
  <c r="F173" i="32"/>
  <c r="F167" i="32"/>
  <c r="B143" i="32"/>
  <c r="E143" i="32" s="1"/>
  <c r="E40" i="32"/>
  <c r="E33" i="32"/>
  <c r="E15" i="32"/>
  <c r="L187" i="32"/>
  <c r="K187" i="32"/>
  <c r="J187" i="32"/>
  <c r="I187" i="32"/>
  <c r="G187" i="32"/>
  <c r="G172" i="32"/>
  <c r="I171" i="32"/>
  <c r="K170" i="32"/>
  <c r="J167" i="32"/>
  <c r="J175" i="32" s="1"/>
  <c r="B163" i="32"/>
  <c r="G162" i="32"/>
  <c r="G167" i="32" s="1"/>
  <c r="I161" i="32"/>
  <c r="I167" i="32" s="1"/>
  <c r="L160" i="32"/>
  <c r="L167" i="32" s="1"/>
  <c r="L175" i="32" s="1"/>
  <c r="D160" i="32"/>
  <c r="B160" i="32"/>
  <c r="A160" i="32"/>
  <c r="L145" i="32"/>
  <c r="K145" i="32"/>
  <c r="J145" i="32"/>
  <c r="B142" i="32"/>
  <c r="G141" i="32"/>
  <c r="G145" i="32" s="1"/>
  <c r="I140" i="32"/>
  <c r="I145" i="32" s="1"/>
  <c r="L131" i="32"/>
  <c r="K131" i="32"/>
  <c r="J131" i="32"/>
  <c r="I131" i="32"/>
  <c r="G131" i="32"/>
  <c r="E131" i="32"/>
  <c r="L126" i="32"/>
  <c r="K126" i="32"/>
  <c r="J126" i="32"/>
  <c r="I126" i="32"/>
  <c r="G126" i="32"/>
  <c r="E126" i="32"/>
  <c r="L112" i="32"/>
  <c r="K112" i="32"/>
  <c r="J112" i="32"/>
  <c r="I112" i="32"/>
  <c r="G112" i="32"/>
  <c r="E112" i="32"/>
  <c r="L92" i="32"/>
  <c r="K92" i="32"/>
  <c r="J92" i="32"/>
  <c r="I92" i="32"/>
  <c r="G92" i="32"/>
  <c r="E92" i="32"/>
  <c r="L82" i="32"/>
  <c r="K82" i="32"/>
  <c r="J82" i="32"/>
  <c r="G82" i="32"/>
  <c r="E82" i="32"/>
  <c r="I66" i="32"/>
  <c r="I82" i="32" s="1"/>
  <c r="L49" i="32"/>
  <c r="J49" i="32"/>
  <c r="B39" i="32"/>
  <c r="G38" i="32"/>
  <c r="B37" i="32"/>
  <c r="I37" i="32" s="1"/>
  <c r="B36" i="32"/>
  <c r="A36" i="32"/>
  <c r="K29" i="32"/>
  <c r="A19" i="32"/>
  <c r="A18" i="32"/>
  <c r="G13" i="32"/>
  <c r="I12" i="32"/>
  <c r="E164" i="32" l="1"/>
  <c r="E187" i="32"/>
  <c r="I175" i="32"/>
  <c r="F175" i="32"/>
  <c r="E167" i="32"/>
  <c r="E175" i="32" s="1"/>
  <c r="K49" i="32"/>
  <c r="G49" i="32"/>
  <c r="J147" i="32"/>
  <c r="J150" i="32" s="1"/>
  <c r="K160" i="32"/>
  <c r="K167" i="32" s="1"/>
  <c r="K175" i="32" s="1"/>
  <c r="I49" i="32"/>
  <c r="I147" i="32"/>
  <c r="L147" i="32"/>
  <c r="L150" i="32" s="1"/>
  <c r="G175" i="32"/>
  <c r="K147" i="32"/>
  <c r="K150" i="32" s="1"/>
  <c r="G147" i="32"/>
  <c r="E49" i="32"/>
  <c r="E145" i="32"/>
  <c r="E147" i="32" s="1"/>
  <c r="H188" i="31"/>
  <c r="E188" i="31"/>
  <c r="G150" i="32" l="1"/>
  <c r="I150" i="32"/>
  <c r="E150" i="32"/>
  <c r="B145" i="31"/>
  <c r="E145" i="31" s="1"/>
  <c r="E175" i="31"/>
  <c r="B166" i="31"/>
  <c r="E166" i="31" s="1"/>
  <c r="E168" i="31" s="1"/>
  <c r="H168" i="31"/>
  <c r="H176" i="31" s="1"/>
  <c r="B43" i="31"/>
  <c r="E43" i="31" s="1"/>
  <c r="H52" i="31"/>
  <c r="H85" i="31"/>
  <c r="H95" i="31"/>
  <c r="H115" i="31"/>
  <c r="H129" i="31"/>
  <c r="H134" i="31"/>
  <c r="H147" i="31"/>
  <c r="E15" i="31"/>
  <c r="F14" i="31"/>
  <c r="F42" i="31"/>
  <c r="G13" i="31"/>
  <c r="B41" i="31"/>
  <c r="G41" i="31" s="1"/>
  <c r="I32" i="31"/>
  <c r="I52" i="31" s="1"/>
  <c r="J52" i="31"/>
  <c r="K52" i="31"/>
  <c r="L52" i="31"/>
  <c r="E134" i="31"/>
  <c r="E129" i="31"/>
  <c r="E115" i="31"/>
  <c r="E95" i="31"/>
  <c r="E85" i="31"/>
  <c r="L188" i="31"/>
  <c r="K188" i="31"/>
  <c r="J188" i="31"/>
  <c r="I188" i="31"/>
  <c r="G188" i="31"/>
  <c r="F188" i="31"/>
  <c r="L162" i="31"/>
  <c r="L168" i="31" s="1"/>
  <c r="L171" i="31"/>
  <c r="K168" i="31"/>
  <c r="K176" i="31" s="1"/>
  <c r="J163" i="31"/>
  <c r="J168" i="31" s="1"/>
  <c r="J176" i="31" s="1"/>
  <c r="B163" i="31"/>
  <c r="D163" i="31"/>
  <c r="I172" i="31"/>
  <c r="G164" i="31"/>
  <c r="G168" i="31" s="1"/>
  <c r="G173" i="31"/>
  <c r="F165" i="31"/>
  <c r="F168" i="31" s="1"/>
  <c r="F174" i="31"/>
  <c r="A163" i="31"/>
  <c r="B162" i="31"/>
  <c r="A162" i="31"/>
  <c r="L85" i="31"/>
  <c r="L95" i="31"/>
  <c r="L115" i="31"/>
  <c r="L129" i="31"/>
  <c r="L134" i="31"/>
  <c r="L147" i="31"/>
  <c r="K85" i="31"/>
  <c r="K95" i="31"/>
  <c r="K115" i="31"/>
  <c r="K129" i="31"/>
  <c r="K134" i="31"/>
  <c r="K147" i="31"/>
  <c r="J85" i="31"/>
  <c r="J95" i="31"/>
  <c r="J115" i="31"/>
  <c r="J129" i="31"/>
  <c r="J134" i="31"/>
  <c r="J147" i="31"/>
  <c r="I85" i="31"/>
  <c r="I95" i="31"/>
  <c r="I115" i="31"/>
  <c r="I129" i="31"/>
  <c r="I134" i="31"/>
  <c r="I147" i="31"/>
  <c r="G69" i="31"/>
  <c r="G85" i="31" s="1"/>
  <c r="G95" i="31"/>
  <c r="G115" i="31"/>
  <c r="G129" i="31"/>
  <c r="G134" i="31"/>
  <c r="G143" i="31"/>
  <c r="G147" i="31" s="1"/>
  <c r="F85" i="31"/>
  <c r="F95" i="31"/>
  <c r="F115" i="31"/>
  <c r="F129" i="31"/>
  <c r="F134" i="31"/>
  <c r="F144" i="31"/>
  <c r="F147" i="31" s="1"/>
  <c r="B40" i="31"/>
  <c r="A40" i="31"/>
  <c r="B39" i="31"/>
  <c r="A39" i="31"/>
  <c r="A20" i="31"/>
  <c r="A19" i="31"/>
  <c r="A18" i="31"/>
  <c r="J189" i="30"/>
  <c r="I189" i="30"/>
  <c r="H189" i="30"/>
  <c r="G189" i="30"/>
  <c r="F189" i="30"/>
  <c r="E189" i="30"/>
  <c r="J164" i="30"/>
  <c r="J169" i="30"/>
  <c r="J173" i="30"/>
  <c r="I169" i="30"/>
  <c r="I177" i="30"/>
  <c r="H165" i="30"/>
  <c r="H169" i="30" s="1"/>
  <c r="H177" i="30" s="1"/>
  <c r="B165" i="30"/>
  <c r="D165" i="30"/>
  <c r="G174" i="30"/>
  <c r="F166" i="30"/>
  <c r="F169" i="30" s="1"/>
  <c r="F175" i="30"/>
  <c r="E167" i="30"/>
  <c r="E169" i="30" s="1"/>
  <c r="E176" i="30"/>
  <c r="E177" i="30"/>
  <c r="A165" i="30"/>
  <c r="B164" i="30"/>
  <c r="A164" i="30"/>
  <c r="B163" i="30"/>
  <c r="A163" i="30"/>
  <c r="J52" i="30"/>
  <c r="J85" i="30"/>
  <c r="J95" i="30"/>
  <c r="J115" i="30"/>
  <c r="J129" i="30"/>
  <c r="J134" i="30"/>
  <c r="J147" i="30"/>
  <c r="I52" i="30"/>
  <c r="I85" i="30"/>
  <c r="I95" i="30"/>
  <c r="I115" i="30"/>
  <c r="I129" i="30"/>
  <c r="I134" i="30"/>
  <c r="I147" i="30"/>
  <c r="H52" i="30"/>
  <c r="H85" i="30"/>
  <c r="H95" i="30"/>
  <c r="H115" i="30"/>
  <c r="H129" i="30"/>
  <c r="H134" i="30"/>
  <c r="H147" i="30"/>
  <c r="B32" i="30"/>
  <c r="G32" i="30" s="1"/>
  <c r="G33" i="30"/>
  <c r="G85" i="30"/>
  <c r="G95" i="30"/>
  <c r="G115" i="30"/>
  <c r="G129" i="30"/>
  <c r="G149" i="30" s="1"/>
  <c r="G134" i="30"/>
  <c r="G147" i="30"/>
  <c r="F14" i="30"/>
  <c r="B42" i="30"/>
  <c r="F42" i="30" s="1"/>
  <c r="F69" i="30"/>
  <c r="F85" i="30" s="1"/>
  <c r="F95" i="30"/>
  <c r="F115" i="30"/>
  <c r="F129" i="30"/>
  <c r="F134" i="30"/>
  <c r="F143" i="30"/>
  <c r="F147" i="30" s="1"/>
  <c r="E15" i="30"/>
  <c r="E43" i="30"/>
  <c r="E85" i="30"/>
  <c r="E95" i="30"/>
  <c r="E115" i="30"/>
  <c r="E129" i="30"/>
  <c r="E134" i="30"/>
  <c r="E144" i="30"/>
  <c r="E147" i="30" s="1"/>
  <c r="B41" i="30"/>
  <c r="A41" i="30"/>
  <c r="B40" i="30"/>
  <c r="A40" i="30"/>
  <c r="B39" i="30"/>
  <c r="A39" i="30"/>
  <c r="A32" i="30"/>
  <c r="B30" i="30"/>
  <c r="A30" i="30"/>
  <c r="B28" i="30"/>
  <c r="A28" i="30"/>
  <c r="A21" i="30"/>
  <c r="A20" i="30"/>
  <c r="A19" i="30"/>
  <c r="A18" i="30"/>
  <c r="I18" i="22"/>
  <c r="H17" i="22" s="1"/>
  <c r="G17" i="22" s="1"/>
  <c r="H15" i="22"/>
  <c r="G15" i="22" s="1"/>
  <c r="B38" i="28"/>
  <c r="B139" i="28" s="1"/>
  <c r="B160" i="28"/>
  <c r="E160" i="28" s="1"/>
  <c r="E161" i="28" s="1"/>
  <c r="E15" i="28"/>
  <c r="E33" i="28"/>
  <c r="E38" i="28"/>
  <c r="E39" i="28"/>
  <c r="E167" i="28"/>
  <c r="I161" i="28"/>
  <c r="I168" i="28" s="1"/>
  <c r="G46" i="28"/>
  <c r="G180" i="28"/>
  <c r="G161" i="28"/>
  <c r="G168" i="28" s="1"/>
  <c r="A30" i="28"/>
  <c r="G79" i="28"/>
  <c r="G90" i="28"/>
  <c r="G112" i="28"/>
  <c r="G125" i="28"/>
  <c r="G130" i="28"/>
  <c r="G141" i="28"/>
  <c r="H180" i="28"/>
  <c r="H158" i="28"/>
  <c r="H161" i="28" s="1"/>
  <c r="H165" i="28"/>
  <c r="H112" i="28"/>
  <c r="H141" i="28"/>
  <c r="H125" i="28"/>
  <c r="H79" i="28"/>
  <c r="H90" i="28"/>
  <c r="H130" i="28"/>
  <c r="H46" i="28"/>
  <c r="A20" i="28"/>
  <c r="E180" i="28"/>
  <c r="A159" i="28"/>
  <c r="B159" i="28"/>
  <c r="E79" i="28"/>
  <c r="E90" i="28"/>
  <c r="E112" i="28"/>
  <c r="E125" i="28"/>
  <c r="E130" i="28"/>
  <c r="M180" i="28"/>
  <c r="K180" i="28"/>
  <c r="J180" i="28"/>
  <c r="I180" i="28"/>
  <c r="F180" i="28"/>
  <c r="N161" i="28"/>
  <c r="N168" i="28" s="1"/>
  <c r="B157" i="28"/>
  <c r="M157" i="28" s="1"/>
  <c r="M161" i="28" s="1"/>
  <c r="M168" i="28" s="1"/>
  <c r="M164" i="28"/>
  <c r="L161" i="28"/>
  <c r="L168" i="28"/>
  <c r="K161" i="28"/>
  <c r="K168" i="28" s="1"/>
  <c r="J161" i="28"/>
  <c r="J168" i="28" s="1"/>
  <c r="C159" i="28"/>
  <c r="F166" i="28"/>
  <c r="B158" i="28"/>
  <c r="A158" i="28"/>
  <c r="A157" i="28"/>
  <c r="N46" i="28"/>
  <c r="N79" i="28"/>
  <c r="N90" i="28"/>
  <c r="N112" i="28"/>
  <c r="N125" i="28"/>
  <c r="N130" i="28"/>
  <c r="N141" i="28"/>
  <c r="B26" i="28"/>
  <c r="M26" i="28" s="1"/>
  <c r="M27" i="28"/>
  <c r="M79" i="28"/>
  <c r="M90" i="28"/>
  <c r="M112" i="28"/>
  <c r="M125" i="28"/>
  <c r="M130" i="28"/>
  <c r="M141" i="28"/>
  <c r="L46" i="28"/>
  <c r="L79" i="28"/>
  <c r="L90" i="28"/>
  <c r="L112" i="28"/>
  <c r="L125" i="28"/>
  <c r="L130" i="28"/>
  <c r="L141" i="28"/>
  <c r="K46" i="28"/>
  <c r="K79" i="28"/>
  <c r="K90" i="28"/>
  <c r="K112" i="28"/>
  <c r="K125" i="28"/>
  <c r="K130" i="28"/>
  <c r="K141" i="28"/>
  <c r="J46" i="28"/>
  <c r="J79" i="28"/>
  <c r="J90" i="28"/>
  <c r="J112" i="28"/>
  <c r="J125" i="28"/>
  <c r="J130" i="28"/>
  <c r="J141" i="28"/>
  <c r="I46" i="28"/>
  <c r="I79" i="28"/>
  <c r="I90" i="28"/>
  <c r="I112" i="28"/>
  <c r="I125" i="28"/>
  <c r="I130" i="28"/>
  <c r="I141" i="28"/>
  <c r="B30" i="28"/>
  <c r="F30" i="28" s="1"/>
  <c r="F14" i="28"/>
  <c r="F31" i="28"/>
  <c r="B37" i="28"/>
  <c r="F37" i="28" s="1"/>
  <c r="F79" i="28"/>
  <c r="F90" i="28"/>
  <c r="F112" i="28"/>
  <c r="F125" i="28"/>
  <c r="F130" i="28"/>
  <c r="A37" i="28"/>
  <c r="B36" i="28"/>
  <c r="A36" i="28"/>
  <c r="B35" i="28"/>
  <c r="A35" i="28"/>
  <c r="B28" i="28"/>
  <c r="A28" i="28"/>
  <c r="A26" i="28"/>
  <c r="A19" i="28"/>
  <c r="A18" i="28"/>
  <c r="A17" i="28"/>
  <c r="H170" i="27"/>
  <c r="E170" i="27"/>
  <c r="B151" i="27"/>
  <c r="E151" i="27" s="1"/>
  <c r="E152" i="27" s="1"/>
  <c r="E158" i="27" s="1"/>
  <c r="E157" i="27"/>
  <c r="H152" i="27"/>
  <c r="H158" i="27" s="1"/>
  <c r="B131" i="27"/>
  <c r="E131" i="27" s="1"/>
  <c r="E133" i="27" s="1"/>
  <c r="E72" i="27"/>
  <c r="E82" i="27"/>
  <c r="E83" i="27" s="1"/>
  <c r="E104" i="27"/>
  <c r="E117" i="27"/>
  <c r="E122" i="27"/>
  <c r="E14" i="27"/>
  <c r="B28" i="27"/>
  <c r="B33" i="27"/>
  <c r="E33" i="27" s="1"/>
  <c r="E29" i="27"/>
  <c r="H72" i="27"/>
  <c r="H83" i="27"/>
  <c r="H104" i="27"/>
  <c r="H117" i="27"/>
  <c r="H122" i="27"/>
  <c r="H133" i="27"/>
  <c r="H40" i="27"/>
  <c r="K170" i="27"/>
  <c r="I170" i="27"/>
  <c r="G170" i="27"/>
  <c r="F170" i="27"/>
  <c r="L152" i="27"/>
  <c r="L158" i="27" s="1"/>
  <c r="B149" i="27"/>
  <c r="K149" i="27" s="1"/>
  <c r="K152" i="27" s="1"/>
  <c r="K155" i="27"/>
  <c r="J152" i="27"/>
  <c r="J158" i="27" s="1"/>
  <c r="I152" i="27"/>
  <c r="I158" i="27" s="1"/>
  <c r="G152" i="27"/>
  <c r="G158" i="27" s="1"/>
  <c r="C151" i="27"/>
  <c r="F152" i="27"/>
  <c r="F158" i="27" s="1"/>
  <c r="A151" i="27"/>
  <c r="B150" i="27"/>
  <c r="A150" i="27"/>
  <c r="A149" i="27"/>
  <c r="B24" i="27"/>
  <c r="K24" i="27" s="1"/>
  <c r="B31" i="27"/>
  <c r="L40" i="27"/>
  <c r="L72" i="27"/>
  <c r="L83" i="27"/>
  <c r="L104" i="27"/>
  <c r="L117" i="27"/>
  <c r="L122" i="27"/>
  <c r="L133" i="27"/>
  <c r="K25" i="27"/>
  <c r="K72" i="27"/>
  <c r="K83" i="27"/>
  <c r="K104" i="27"/>
  <c r="K117" i="27"/>
  <c r="K122" i="27"/>
  <c r="K133" i="27"/>
  <c r="J40" i="27"/>
  <c r="J72" i="27"/>
  <c r="J83" i="27"/>
  <c r="J104" i="27"/>
  <c r="J117" i="27"/>
  <c r="J122" i="27"/>
  <c r="J133" i="27"/>
  <c r="I40" i="27"/>
  <c r="I72" i="27"/>
  <c r="I83" i="27"/>
  <c r="I104" i="27"/>
  <c r="I117" i="27"/>
  <c r="I122" i="27"/>
  <c r="I133" i="27"/>
  <c r="G40" i="27"/>
  <c r="G72" i="27"/>
  <c r="G83" i="27"/>
  <c r="G104" i="27"/>
  <c r="G117" i="27"/>
  <c r="G122" i="27"/>
  <c r="G133" i="27"/>
  <c r="F72" i="27"/>
  <c r="F83" i="27"/>
  <c r="F104" i="27"/>
  <c r="F117" i="27"/>
  <c r="F122" i="27"/>
  <c r="F133" i="27"/>
  <c r="A33" i="27"/>
  <c r="B32" i="27"/>
  <c r="A32" i="27"/>
  <c r="A31" i="27"/>
  <c r="A28" i="27"/>
  <c r="B26" i="27"/>
  <c r="A26" i="27"/>
  <c r="A24" i="27"/>
  <c r="A18" i="27"/>
  <c r="A17" i="27"/>
  <c r="A16" i="27"/>
  <c r="A16" i="26"/>
  <c r="A31" i="26"/>
  <c r="A33" i="26"/>
  <c r="D18" i="22"/>
  <c r="D19" i="22" s="1"/>
  <c r="E104" i="26"/>
  <c r="B131" i="26"/>
  <c r="E131" i="26" s="1"/>
  <c r="E71" i="26"/>
  <c r="A150" i="26"/>
  <c r="A151" i="26"/>
  <c r="A149" i="26"/>
  <c r="C151" i="26"/>
  <c r="H152" i="26"/>
  <c r="H158" i="26" s="1"/>
  <c r="F152" i="26"/>
  <c r="F158" i="26" s="1"/>
  <c r="F170" i="26"/>
  <c r="H71" i="26"/>
  <c r="H133" i="26"/>
  <c r="H122" i="26"/>
  <c r="H117" i="26"/>
  <c r="H104" i="26"/>
  <c r="H82" i="26"/>
  <c r="H39" i="26"/>
  <c r="G12" i="26"/>
  <c r="G39" i="26" s="1"/>
  <c r="A32" i="26"/>
  <c r="A28" i="26"/>
  <c r="A26" i="26"/>
  <c r="A24" i="26"/>
  <c r="A18" i="26"/>
  <c r="A17" i="26"/>
  <c r="E14" i="26"/>
  <c r="B28" i="26"/>
  <c r="E28" i="26" s="1"/>
  <c r="E29" i="26"/>
  <c r="B33" i="26"/>
  <c r="E33" i="26" s="1"/>
  <c r="E130" i="26" s="1"/>
  <c r="F39" i="26"/>
  <c r="F71" i="26"/>
  <c r="F82" i="26"/>
  <c r="F104" i="26"/>
  <c r="F117" i="26"/>
  <c r="F122" i="26"/>
  <c r="F133" i="26"/>
  <c r="L170" i="26"/>
  <c r="K170" i="26"/>
  <c r="J170" i="26"/>
  <c r="I170" i="26"/>
  <c r="G170" i="26"/>
  <c r="E170" i="26"/>
  <c r="L152" i="26"/>
  <c r="L158" i="26" s="1"/>
  <c r="K152" i="26"/>
  <c r="K158" i="26" s="1"/>
  <c r="J152" i="26"/>
  <c r="J158" i="26" s="1"/>
  <c r="B149" i="26"/>
  <c r="I149" i="26" s="1"/>
  <c r="I152" i="26" s="1"/>
  <c r="I155" i="26"/>
  <c r="B150" i="26"/>
  <c r="G152" i="26"/>
  <c r="G158" i="26" s="1"/>
  <c r="B151" i="26"/>
  <c r="E151" i="26" s="1"/>
  <c r="E152" i="26" s="1"/>
  <c r="E157" i="26"/>
  <c r="L39" i="26"/>
  <c r="L71" i="26"/>
  <c r="L82" i="26"/>
  <c r="L104" i="26"/>
  <c r="L117" i="26"/>
  <c r="L122" i="26"/>
  <c r="L133" i="26"/>
  <c r="K12" i="26"/>
  <c r="K16" i="26"/>
  <c r="B24" i="26"/>
  <c r="K24" i="26" s="1"/>
  <c r="K25" i="26"/>
  <c r="B31" i="26"/>
  <c r="K31" i="26" s="1"/>
  <c r="K71" i="26"/>
  <c r="K82" i="26"/>
  <c r="K104" i="26"/>
  <c r="K117" i="26"/>
  <c r="K122" i="26"/>
  <c r="K133" i="26"/>
  <c r="J39" i="26"/>
  <c r="J71" i="26"/>
  <c r="J82" i="26"/>
  <c r="J104" i="26"/>
  <c r="J117" i="26"/>
  <c r="J122" i="26"/>
  <c r="J133" i="26"/>
  <c r="I24" i="26"/>
  <c r="I25" i="26"/>
  <c r="I39" i="26" s="1"/>
  <c r="I71" i="26"/>
  <c r="I82" i="26"/>
  <c r="I104" i="26"/>
  <c r="I117" i="26"/>
  <c r="I122" i="26"/>
  <c r="I133" i="26"/>
  <c r="B26" i="26"/>
  <c r="G71" i="26"/>
  <c r="G82" i="26"/>
  <c r="G104" i="26"/>
  <c r="G117" i="26"/>
  <c r="G122" i="26"/>
  <c r="G133" i="26"/>
  <c r="E82" i="26"/>
  <c r="E117" i="26"/>
  <c r="E122" i="26"/>
  <c r="B32" i="26"/>
  <c r="C18" i="22"/>
  <c r="C19" i="22" s="1"/>
  <c r="B18" i="22"/>
  <c r="B19" i="22" s="1"/>
  <c r="H179" i="25"/>
  <c r="E179" i="25"/>
  <c r="B140" i="25"/>
  <c r="E140" i="25" s="1"/>
  <c r="E142" i="25" s="1"/>
  <c r="G164" i="25"/>
  <c r="H161" i="25"/>
  <c r="H167" i="25" s="1"/>
  <c r="E166" i="25"/>
  <c r="B159" i="25"/>
  <c r="F159" i="25" s="1"/>
  <c r="F161" i="25" s="1"/>
  <c r="F165" i="25"/>
  <c r="B160" i="25"/>
  <c r="E160" i="25" s="1"/>
  <c r="E161" i="25" s="1"/>
  <c r="E167" i="25" s="1"/>
  <c r="B158" i="25"/>
  <c r="G158" i="25" s="1"/>
  <c r="G161" i="25" s="1"/>
  <c r="E82" i="25"/>
  <c r="E93" i="25"/>
  <c r="E115" i="25"/>
  <c r="E128" i="25"/>
  <c r="E133" i="25"/>
  <c r="E26" i="25"/>
  <c r="B40" i="25"/>
  <c r="E40" i="25" s="1"/>
  <c r="E41" i="25"/>
  <c r="B45" i="25"/>
  <c r="E45" i="25" s="1"/>
  <c r="H51" i="25"/>
  <c r="H82" i="25"/>
  <c r="H93" i="25"/>
  <c r="H115" i="25"/>
  <c r="H128" i="25"/>
  <c r="H133" i="25"/>
  <c r="H142" i="25"/>
  <c r="F25" i="25"/>
  <c r="B38" i="25"/>
  <c r="F38" i="25" s="1"/>
  <c r="F39" i="25"/>
  <c r="G37" i="25"/>
  <c r="B36" i="25"/>
  <c r="G36" i="25" s="1"/>
  <c r="A183" i="25"/>
  <c r="J179" i="25"/>
  <c r="I179" i="25"/>
  <c r="G179" i="25"/>
  <c r="F179" i="25"/>
  <c r="J161" i="25"/>
  <c r="J167" i="25" s="1"/>
  <c r="I161" i="25"/>
  <c r="I167" i="25" s="1"/>
  <c r="A160" i="25"/>
  <c r="A159" i="25"/>
  <c r="A158" i="25"/>
  <c r="B43" i="25"/>
  <c r="J51" i="25"/>
  <c r="J82" i="25"/>
  <c r="J93" i="25"/>
  <c r="J115" i="25"/>
  <c r="J128" i="25"/>
  <c r="J133" i="25"/>
  <c r="J142" i="25"/>
  <c r="I24" i="25"/>
  <c r="I28" i="25"/>
  <c r="I36" i="25"/>
  <c r="I37" i="25"/>
  <c r="I43" i="25"/>
  <c r="I82" i="25"/>
  <c r="I93" i="25"/>
  <c r="I115" i="25"/>
  <c r="I128" i="25"/>
  <c r="I133" i="25"/>
  <c r="I142" i="25"/>
  <c r="B44" i="25"/>
  <c r="G82" i="25"/>
  <c r="G93" i="25"/>
  <c r="G115" i="25"/>
  <c r="G128" i="25"/>
  <c r="G133" i="25"/>
  <c r="G142" i="25"/>
  <c r="F82" i="25"/>
  <c r="F93" i="25"/>
  <c r="F115" i="25"/>
  <c r="F128" i="25"/>
  <c r="F133" i="25"/>
  <c r="F142" i="25"/>
  <c r="A45" i="25"/>
  <c r="A44" i="25"/>
  <c r="A43" i="25"/>
  <c r="A40" i="25"/>
  <c r="A38" i="25"/>
  <c r="A36" i="25"/>
  <c r="A30" i="25"/>
  <c r="A29" i="25"/>
  <c r="A28" i="25"/>
  <c r="B140" i="24"/>
  <c r="E140" i="24" s="1"/>
  <c r="E142" i="24" s="1"/>
  <c r="G179" i="24"/>
  <c r="F39" i="24"/>
  <c r="B38" i="24"/>
  <c r="F38" i="24" s="1"/>
  <c r="F25" i="24"/>
  <c r="F29" i="24"/>
  <c r="B44" i="24"/>
  <c r="F44" i="24" s="1"/>
  <c r="E115" i="24"/>
  <c r="E82" i="24"/>
  <c r="E93" i="24"/>
  <c r="E133" i="24"/>
  <c r="E128" i="24"/>
  <c r="B45" i="24"/>
  <c r="E45" i="24" s="1"/>
  <c r="E41" i="24"/>
  <c r="E26" i="24"/>
  <c r="E30" i="24"/>
  <c r="B40" i="24"/>
  <c r="E40" i="24" s="1"/>
  <c r="E51" i="24" s="1"/>
  <c r="E179" i="24"/>
  <c r="B160" i="24"/>
  <c r="E160" i="24" s="1"/>
  <c r="E161" i="24" s="1"/>
  <c r="E167" i="24" s="1"/>
  <c r="E166" i="24"/>
  <c r="B159" i="24"/>
  <c r="F159" i="24" s="1"/>
  <c r="F161" i="24" s="1"/>
  <c r="F165" i="24"/>
  <c r="B36" i="24"/>
  <c r="G36" i="24" s="1"/>
  <c r="G24" i="24"/>
  <c r="G28" i="24"/>
  <c r="G37" i="24"/>
  <c r="B43" i="24"/>
  <c r="G43" i="24" s="1"/>
  <c r="A29" i="24"/>
  <c r="A28" i="24"/>
  <c r="A183" i="24"/>
  <c r="L179" i="24"/>
  <c r="K175" i="24"/>
  <c r="K179" i="24" s="1"/>
  <c r="H179" i="24"/>
  <c r="F173" i="24"/>
  <c r="F179" i="24" s="1"/>
  <c r="L161" i="24"/>
  <c r="L167" i="24" s="1"/>
  <c r="K161" i="24"/>
  <c r="K167" i="24" s="1"/>
  <c r="K164" i="24"/>
  <c r="H161" i="24"/>
  <c r="H167" i="24" s="1"/>
  <c r="G161" i="24"/>
  <c r="G167" i="24" s="1"/>
  <c r="A160" i="24"/>
  <c r="A159" i="24"/>
  <c r="B158" i="24"/>
  <c r="A158" i="24"/>
  <c r="L51" i="24"/>
  <c r="L82" i="24"/>
  <c r="L93" i="24"/>
  <c r="L115" i="24"/>
  <c r="L128" i="24"/>
  <c r="L133" i="24"/>
  <c r="L142" i="24"/>
  <c r="K24" i="24"/>
  <c r="K28" i="24"/>
  <c r="K37" i="24"/>
  <c r="K43" i="24"/>
  <c r="K82" i="24"/>
  <c r="K93" i="24"/>
  <c r="K115" i="24"/>
  <c r="K128" i="24"/>
  <c r="K133" i="24"/>
  <c r="K142" i="24"/>
  <c r="H51" i="24"/>
  <c r="H82" i="24"/>
  <c r="H93" i="24"/>
  <c r="H115" i="24"/>
  <c r="H128" i="24"/>
  <c r="H133" i="24"/>
  <c r="H142" i="24"/>
  <c r="G82" i="24"/>
  <c r="G93" i="24"/>
  <c r="G115" i="24"/>
  <c r="G128" i="24"/>
  <c r="G133" i="24"/>
  <c r="G142" i="24"/>
  <c r="F82" i="24"/>
  <c r="F93" i="24"/>
  <c r="F115" i="24"/>
  <c r="F128" i="24"/>
  <c r="F133" i="24"/>
  <c r="F142" i="24"/>
  <c r="A45" i="24"/>
  <c r="A44" i="24"/>
  <c r="A43" i="24"/>
  <c r="A40" i="24"/>
  <c r="A38" i="24"/>
  <c r="A36" i="24"/>
  <c r="A30" i="24"/>
  <c r="A184" i="23"/>
  <c r="L180" i="23"/>
  <c r="K180" i="23"/>
  <c r="J180" i="23"/>
  <c r="I176" i="23"/>
  <c r="I180" i="23" s="1"/>
  <c r="H180" i="23"/>
  <c r="G174" i="23"/>
  <c r="G178" i="23"/>
  <c r="F174" i="23"/>
  <c r="F176" i="23"/>
  <c r="F178" i="23"/>
  <c r="E174" i="23"/>
  <c r="E176" i="23"/>
  <c r="E178" i="23"/>
  <c r="L162" i="23"/>
  <c r="L168" i="23"/>
  <c r="K162" i="23"/>
  <c r="K168" i="23" s="1"/>
  <c r="J162" i="23"/>
  <c r="J168" i="23" s="1"/>
  <c r="I162" i="23"/>
  <c r="I165" i="23"/>
  <c r="H162" i="23"/>
  <c r="H168" i="23" s="1"/>
  <c r="G162" i="23"/>
  <c r="G168" i="23" s="1"/>
  <c r="F162" i="23"/>
  <c r="F168" i="23" s="1"/>
  <c r="B161" i="23"/>
  <c r="C161" i="23"/>
  <c r="E167" i="23"/>
  <c r="A161" i="23"/>
  <c r="B160" i="23"/>
  <c r="A160" i="23"/>
  <c r="B159" i="23"/>
  <c r="A159" i="23"/>
  <c r="L52" i="23"/>
  <c r="L83" i="23"/>
  <c r="L94" i="23"/>
  <c r="L116" i="23"/>
  <c r="L129" i="23"/>
  <c r="L146" i="23" s="1"/>
  <c r="L135" i="23"/>
  <c r="L144" i="23"/>
  <c r="K52" i="23"/>
  <c r="K83" i="23"/>
  <c r="K94" i="23"/>
  <c r="K116" i="23"/>
  <c r="K129" i="23"/>
  <c r="K135" i="23"/>
  <c r="K144" i="23"/>
  <c r="J52" i="23"/>
  <c r="J83" i="23"/>
  <c r="J94" i="23"/>
  <c r="J116" i="23"/>
  <c r="J129" i="23"/>
  <c r="J135" i="23"/>
  <c r="J144" i="23"/>
  <c r="I25" i="23"/>
  <c r="I29" i="23"/>
  <c r="B37" i="23"/>
  <c r="I37" i="23" s="1"/>
  <c r="I38" i="23"/>
  <c r="B44" i="23"/>
  <c r="I83" i="23"/>
  <c r="I94" i="23"/>
  <c r="I116" i="23"/>
  <c r="I129" i="23"/>
  <c r="I135" i="23"/>
  <c r="I144" i="23"/>
  <c r="H52" i="23"/>
  <c r="H83" i="23"/>
  <c r="H94" i="23"/>
  <c r="H116" i="23"/>
  <c r="H129" i="23"/>
  <c r="H146" i="23" s="1"/>
  <c r="H135" i="23"/>
  <c r="H144" i="23"/>
  <c r="G25" i="23"/>
  <c r="G29" i="23"/>
  <c r="G38" i="23"/>
  <c r="G83" i="23"/>
  <c r="G94" i="23"/>
  <c r="G116" i="23"/>
  <c r="G129" i="23"/>
  <c r="G135" i="23"/>
  <c r="G144" i="23"/>
  <c r="F26" i="23"/>
  <c r="F30" i="23"/>
  <c r="F33" i="23"/>
  <c r="B39" i="23"/>
  <c r="F39" i="23"/>
  <c r="F40" i="23"/>
  <c r="B45" i="23"/>
  <c r="F45" i="23"/>
  <c r="F49" i="23"/>
  <c r="F83" i="23"/>
  <c r="F86" i="23"/>
  <c r="F87" i="23"/>
  <c r="F88" i="23"/>
  <c r="F89" i="23"/>
  <c r="F91" i="23"/>
  <c r="F93" i="23"/>
  <c r="F116" i="23"/>
  <c r="F129" i="23"/>
  <c r="F135" i="23"/>
  <c r="F144" i="23"/>
  <c r="E27" i="23"/>
  <c r="E52" i="23" s="1"/>
  <c r="E31" i="23"/>
  <c r="B41" i="23"/>
  <c r="E41" i="23" s="1"/>
  <c r="E42" i="23"/>
  <c r="B46" i="23"/>
  <c r="E46" i="23" s="1"/>
  <c r="E83" i="23"/>
  <c r="E116" i="23"/>
  <c r="E129" i="23"/>
  <c r="E135" i="23"/>
  <c r="B142" i="23"/>
  <c r="E144" i="23"/>
  <c r="A46" i="23"/>
  <c r="A45" i="23"/>
  <c r="A44" i="23"/>
  <c r="A41" i="23"/>
  <c r="A39" i="23"/>
  <c r="A37" i="23"/>
  <c r="A31" i="23"/>
  <c r="A30" i="23"/>
  <c r="A29" i="23"/>
  <c r="F5" i="22"/>
  <c r="C161" i="20"/>
  <c r="F9" i="22"/>
  <c r="F6" i="22"/>
  <c r="F7" i="22"/>
  <c r="F8" i="22"/>
  <c r="B161" i="20"/>
  <c r="E167" i="20"/>
  <c r="F162" i="20"/>
  <c r="F168" i="20" s="1"/>
  <c r="G162" i="20"/>
  <c r="G168" i="20" s="1"/>
  <c r="H162" i="20"/>
  <c r="H168" i="20" s="1"/>
  <c r="E178" i="20"/>
  <c r="E176" i="20"/>
  <c r="E174" i="20"/>
  <c r="F174" i="20"/>
  <c r="F176" i="20"/>
  <c r="F178" i="20"/>
  <c r="G178" i="20"/>
  <c r="F86" i="20"/>
  <c r="E86" i="20" s="1"/>
  <c r="E94" i="20" s="1"/>
  <c r="E83" i="20"/>
  <c r="E116" i="20"/>
  <c r="E129" i="20"/>
  <c r="E135" i="20"/>
  <c r="B142" i="20"/>
  <c r="E142" i="20" s="1"/>
  <c r="E144" i="20" s="1"/>
  <c r="H144" i="20"/>
  <c r="H83" i="20"/>
  <c r="H94" i="20"/>
  <c r="H116" i="20"/>
  <c r="H129" i="20"/>
  <c r="H135" i="20"/>
  <c r="H52" i="20"/>
  <c r="G25" i="20"/>
  <c r="I25" i="20"/>
  <c r="F26" i="20"/>
  <c r="E27" i="20"/>
  <c r="E31" i="20"/>
  <c r="B41" i="20"/>
  <c r="E41" i="20" s="1"/>
  <c r="E42" i="20"/>
  <c r="B46" i="20"/>
  <c r="E46" i="20" s="1"/>
  <c r="A29" i="20"/>
  <c r="G29" i="20"/>
  <c r="I29" i="20"/>
  <c r="A30" i="20"/>
  <c r="F30" i="20"/>
  <c r="A31" i="20"/>
  <c r="F33" i="20"/>
  <c r="B39" i="20"/>
  <c r="F39" i="20" s="1"/>
  <c r="F40" i="20"/>
  <c r="B45" i="20"/>
  <c r="F45" i="20" s="1"/>
  <c r="F49" i="20"/>
  <c r="A37" i="20"/>
  <c r="B37" i="20"/>
  <c r="I37" i="20" s="1"/>
  <c r="G38" i="20"/>
  <c r="I38" i="20"/>
  <c r="A39" i="20"/>
  <c r="A41" i="20"/>
  <c r="A44" i="20"/>
  <c r="B44" i="20"/>
  <c r="A45" i="20"/>
  <c r="A46" i="20"/>
  <c r="J52" i="20"/>
  <c r="K52" i="20"/>
  <c r="L52" i="20"/>
  <c r="F83" i="20"/>
  <c r="G83" i="20"/>
  <c r="G94" i="20"/>
  <c r="G116" i="20"/>
  <c r="G129" i="20"/>
  <c r="G135" i="20"/>
  <c r="G144" i="20"/>
  <c r="I83" i="20"/>
  <c r="J83" i="20"/>
  <c r="K83" i="20"/>
  <c r="L83" i="20"/>
  <c r="F87" i="20"/>
  <c r="F88" i="20"/>
  <c r="F89" i="20"/>
  <c r="F91" i="20"/>
  <c r="F93" i="20"/>
  <c r="I94" i="20"/>
  <c r="I146" i="20" s="1"/>
  <c r="J94" i="20"/>
  <c r="K94" i="20"/>
  <c r="L94" i="20"/>
  <c r="F116" i="20"/>
  <c r="I116" i="20"/>
  <c r="J116" i="20"/>
  <c r="K116" i="20"/>
  <c r="L116" i="20"/>
  <c r="F129" i="20"/>
  <c r="I129" i="20"/>
  <c r="J129" i="20"/>
  <c r="K129" i="20"/>
  <c r="L129" i="20"/>
  <c r="F135" i="20"/>
  <c r="I135" i="20"/>
  <c r="J135" i="20"/>
  <c r="K135" i="20"/>
  <c r="L135" i="20"/>
  <c r="F144" i="20"/>
  <c r="I144" i="20"/>
  <c r="J144" i="20"/>
  <c r="K144" i="20"/>
  <c r="L144" i="20"/>
  <c r="A159" i="20"/>
  <c r="B159" i="20"/>
  <c r="A160" i="20"/>
  <c r="B160" i="20"/>
  <c r="A161" i="20"/>
  <c r="I162" i="20"/>
  <c r="J162" i="20"/>
  <c r="J168" i="20" s="1"/>
  <c r="K162" i="20"/>
  <c r="K168" i="20" s="1"/>
  <c r="L162" i="20"/>
  <c r="L168" i="20" s="1"/>
  <c r="I165" i="20"/>
  <c r="G174" i="20"/>
  <c r="G180" i="20" s="1"/>
  <c r="I176" i="20"/>
  <c r="H180" i="20"/>
  <c r="I180" i="20"/>
  <c r="J180" i="20"/>
  <c r="K180" i="20"/>
  <c r="L180" i="20"/>
  <c r="A184" i="20"/>
  <c r="G25" i="21"/>
  <c r="G29" i="21"/>
  <c r="B37" i="21"/>
  <c r="G37" i="21" s="1"/>
  <c r="G38" i="21"/>
  <c r="B44" i="21"/>
  <c r="G44" i="21" s="1"/>
  <c r="F26" i="21"/>
  <c r="E27" i="21"/>
  <c r="E31" i="21"/>
  <c r="E33" i="21"/>
  <c r="B41" i="21"/>
  <c r="E41" i="21" s="1"/>
  <c r="E42" i="21"/>
  <c r="B46" i="21"/>
  <c r="E46" i="21" s="1"/>
  <c r="E49" i="21"/>
  <c r="A29" i="21"/>
  <c r="A30" i="21"/>
  <c r="F30" i="21"/>
  <c r="A31" i="21"/>
  <c r="A37" i="21"/>
  <c r="A39" i="21"/>
  <c r="B39" i="21"/>
  <c r="F39" i="21"/>
  <c r="F40" i="21"/>
  <c r="A41" i="21"/>
  <c r="A44" i="21"/>
  <c r="A45" i="21"/>
  <c r="B45" i="21"/>
  <c r="F45" i="21" s="1"/>
  <c r="A46" i="21"/>
  <c r="H53" i="21"/>
  <c r="I53" i="21"/>
  <c r="J53" i="21"/>
  <c r="E84" i="21"/>
  <c r="F84" i="21"/>
  <c r="G84" i="21"/>
  <c r="H84" i="21"/>
  <c r="I84" i="21"/>
  <c r="J84" i="21"/>
  <c r="E87" i="21"/>
  <c r="E88" i="21"/>
  <c r="E89" i="21"/>
  <c r="E90" i="21"/>
  <c r="E93" i="21"/>
  <c r="E94" i="21"/>
  <c r="F95" i="21"/>
  <c r="G95" i="21"/>
  <c r="H95" i="21"/>
  <c r="I95" i="21"/>
  <c r="J95" i="21"/>
  <c r="E116" i="21"/>
  <c r="F116" i="21"/>
  <c r="G116" i="21"/>
  <c r="H116" i="21"/>
  <c r="I116" i="21"/>
  <c r="J116" i="21"/>
  <c r="J145" i="21" s="1"/>
  <c r="E129" i="21"/>
  <c r="F129" i="21"/>
  <c r="G129" i="21"/>
  <c r="H129" i="21"/>
  <c r="I129" i="21"/>
  <c r="J129" i="21"/>
  <c r="E135" i="21"/>
  <c r="F135" i="21"/>
  <c r="G135" i="21"/>
  <c r="H135" i="21"/>
  <c r="I135" i="21"/>
  <c r="J135" i="21"/>
  <c r="E139" i="21"/>
  <c r="B141" i="21"/>
  <c r="E141" i="21" s="1"/>
  <c r="F143" i="21"/>
  <c r="G143" i="21"/>
  <c r="H143" i="21"/>
  <c r="I143" i="21"/>
  <c r="J143" i="21"/>
  <c r="F145" i="21"/>
  <c r="A158" i="21"/>
  <c r="B158" i="21"/>
  <c r="G158" i="21" s="1"/>
  <c r="G161" i="21" s="1"/>
  <c r="A159" i="21"/>
  <c r="B159" i="21"/>
  <c r="F159" i="21" s="1"/>
  <c r="F161" i="21" s="1"/>
  <c r="F167" i="21" s="1"/>
  <c r="F165" i="21"/>
  <c r="A160" i="21"/>
  <c r="B160" i="21"/>
  <c r="E160" i="21" s="1"/>
  <c r="E161" i="21" s="1"/>
  <c r="E167" i="21" s="1"/>
  <c r="H161" i="21"/>
  <c r="H167" i="21" s="1"/>
  <c r="I161" i="21"/>
  <c r="I167" i="21"/>
  <c r="J161" i="21"/>
  <c r="J167" i="21" s="1"/>
  <c r="G164" i="21"/>
  <c r="E166" i="21"/>
  <c r="E173" i="21"/>
  <c r="F173" i="21"/>
  <c r="G173" i="21"/>
  <c r="E175" i="21"/>
  <c r="E177" i="21"/>
  <c r="F175" i="21"/>
  <c r="G175" i="21"/>
  <c r="F177" i="21"/>
  <c r="G177" i="21"/>
  <c r="H179" i="21"/>
  <c r="I179" i="21"/>
  <c r="J179" i="21"/>
  <c r="A183" i="21"/>
  <c r="G25" i="19"/>
  <c r="F26" i="19"/>
  <c r="F30" i="19"/>
  <c r="B39" i="19"/>
  <c r="F39" i="19" s="1"/>
  <c r="F40" i="19"/>
  <c r="B45" i="19"/>
  <c r="F45" i="19" s="1"/>
  <c r="E27" i="19"/>
  <c r="A29" i="19"/>
  <c r="G29" i="19"/>
  <c r="A30" i="19"/>
  <c r="A31" i="19"/>
  <c r="E31" i="19"/>
  <c r="E33" i="19"/>
  <c r="A37" i="19"/>
  <c r="B37" i="19"/>
  <c r="G37" i="19" s="1"/>
  <c r="G38" i="19"/>
  <c r="B44" i="19"/>
  <c r="G44" i="19" s="1"/>
  <c r="A39" i="19"/>
  <c r="A41" i="19"/>
  <c r="B41" i="19"/>
  <c r="E41" i="19" s="1"/>
  <c r="E42" i="19"/>
  <c r="A44" i="19"/>
  <c r="A45" i="19"/>
  <c r="A46" i="19"/>
  <c r="B46" i="19"/>
  <c r="E46" i="19" s="1"/>
  <c r="E138" i="19" s="1"/>
  <c r="B140" i="19"/>
  <c r="E140" i="19" s="1"/>
  <c r="E49" i="19"/>
  <c r="H53" i="19"/>
  <c r="I53" i="19"/>
  <c r="J53" i="19"/>
  <c r="E84" i="19"/>
  <c r="F84" i="19"/>
  <c r="G84" i="19"/>
  <c r="H84" i="19"/>
  <c r="I84" i="19"/>
  <c r="J84" i="19"/>
  <c r="E87" i="19"/>
  <c r="E88" i="19"/>
  <c r="E89" i="19"/>
  <c r="E90" i="19"/>
  <c r="E92" i="19"/>
  <c r="E93" i="19"/>
  <c r="F94" i="19"/>
  <c r="G94" i="19"/>
  <c r="H94" i="19"/>
  <c r="I94" i="19"/>
  <c r="J94" i="19"/>
  <c r="E115" i="19"/>
  <c r="F115" i="19"/>
  <c r="G115" i="19"/>
  <c r="H115" i="19"/>
  <c r="I115" i="19"/>
  <c r="J115" i="19"/>
  <c r="E128" i="19"/>
  <c r="F128" i="19"/>
  <c r="G128" i="19"/>
  <c r="H128" i="19"/>
  <c r="I128" i="19"/>
  <c r="J128" i="19"/>
  <c r="E134" i="19"/>
  <c r="F134" i="19"/>
  <c r="G134" i="19"/>
  <c r="H134" i="19"/>
  <c r="I134" i="19"/>
  <c r="J134" i="19"/>
  <c r="F142" i="19"/>
  <c r="G142" i="19"/>
  <c r="H142" i="19"/>
  <c r="I142" i="19"/>
  <c r="J142" i="19"/>
  <c r="A157" i="19"/>
  <c r="B157" i="19"/>
  <c r="G157" i="19" s="1"/>
  <c r="G160" i="19" s="1"/>
  <c r="A158" i="19"/>
  <c r="B158" i="19"/>
  <c r="F158" i="19" s="1"/>
  <c r="F160" i="19" s="1"/>
  <c r="A159" i="19"/>
  <c r="B159" i="19"/>
  <c r="E159" i="19" s="1"/>
  <c r="E160" i="19" s="1"/>
  <c r="F164" i="19"/>
  <c r="H160" i="19"/>
  <c r="H166" i="19" s="1"/>
  <c r="I160" i="19"/>
  <c r="I166" i="19" s="1"/>
  <c r="J160" i="19"/>
  <c r="J166" i="19" s="1"/>
  <c r="G163" i="19"/>
  <c r="E165" i="19"/>
  <c r="E172" i="19"/>
  <c r="F172" i="19"/>
  <c r="G172" i="19"/>
  <c r="G174" i="19"/>
  <c r="G176" i="19"/>
  <c r="E174" i="19"/>
  <c r="F174" i="19"/>
  <c r="F176" i="19"/>
  <c r="E176" i="19"/>
  <c r="H178" i="19"/>
  <c r="I178" i="19"/>
  <c r="J178" i="19"/>
  <c r="A182" i="19"/>
  <c r="G25" i="17"/>
  <c r="F26" i="17"/>
  <c r="E27" i="17"/>
  <c r="E31" i="17"/>
  <c r="B41" i="17"/>
  <c r="E41" i="17" s="1"/>
  <c r="E42" i="17"/>
  <c r="B46" i="17"/>
  <c r="E46" i="17" s="1"/>
  <c r="E141" i="17" s="1"/>
  <c r="E85" i="17"/>
  <c r="E95" i="17"/>
  <c r="E117" i="17"/>
  <c r="E130" i="17"/>
  <c r="E136" i="17"/>
  <c r="B143" i="17"/>
  <c r="E143" i="17" s="1"/>
  <c r="A29" i="17"/>
  <c r="G29" i="17"/>
  <c r="A30" i="17"/>
  <c r="A31" i="17"/>
  <c r="H34" i="17"/>
  <c r="H52" i="17"/>
  <c r="J34" i="17"/>
  <c r="A37" i="17"/>
  <c r="B37" i="17"/>
  <c r="G37" i="17" s="1"/>
  <c r="G38" i="17"/>
  <c r="A39" i="17"/>
  <c r="B39" i="17"/>
  <c r="F39" i="17" s="1"/>
  <c r="F40" i="17"/>
  <c r="A41" i="17"/>
  <c r="A44" i="17"/>
  <c r="B44" i="17"/>
  <c r="G44" i="17" s="1"/>
  <c r="A45" i="17"/>
  <c r="B45" i="17"/>
  <c r="F45" i="17" s="1"/>
  <c r="A46" i="17"/>
  <c r="J52" i="17"/>
  <c r="I53" i="17"/>
  <c r="F67" i="17"/>
  <c r="G76" i="17"/>
  <c r="G85" i="17" s="1"/>
  <c r="G77" i="17"/>
  <c r="F78" i="17"/>
  <c r="F85" i="17" s="1"/>
  <c r="H85" i="17"/>
  <c r="I85" i="17"/>
  <c r="J85" i="17"/>
  <c r="F88" i="17"/>
  <c r="F95" i="17" s="1"/>
  <c r="F91" i="17"/>
  <c r="G95" i="17"/>
  <c r="H95" i="17"/>
  <c r="I95" i="17"/>
  <c r="J95" i="17"/>
  <c r="G102" i="17"/>
  <c r="G117" i="17" s="1"/>
  <c r="F117" i="17"/>
  <c r="H117" i="17"/>
  <c r="I117" i="17"/>
  <c r="I130" i="17"/>
  <c r="I136" i="17"/>
  <c r="I145" i="17"/>
  <c r="J117" i="17"/>
  <c r="F130" i="17"/>
  <c r="G130" i="17"/>
  <c r="H130" i="17"/>
  <c r="J130" i="17"/>
  <c r="G134" i="17"/>
  <c r="G135" i="17"/>
  <c r="F136" i="17"/>
  <c r="H136" i="17"/>
  <c r="J136" i="17"/>
  <c r="J140" i="17"/>
  <c r="J145" i="17" s="1"/>
  <c r="G141" i="17"/>
  <c r="G143" i="17"/>
  <c r="F145" i="17"/>
  <c r="H145" i="17"/>
  <c r="A160" i="17"/>
  <c r="B160" i="17"/>
  <c r="C160" i="17"/>
  <c r="A161" i="17"/>
  <c r="B161" i="17"/>
  <c r="C161" i="17"/>
  <c r="F167" i="17"/>
  <c r="A162" i="17"/>
  <c r="B162" i="17"/>
  <c r="C162" i="17"/>
  <c r="E162" i="17" s="1"/>
  <c r="E163" i="17" s="1"/>
  <c r="H163" i="17"/>
  <c r="H169" i="17" s="1"/>
  <c r="I163" i="17"/>
  <c r="I169" i="17" s="1"/>
  <c r="J163" i="17"/>
  <c r="G166" i="17"/>
  <c r="E168" i="17"/>
  <c r="J169" i="17"/>
  <c r="E175" i="17"/>
  <c r="F175" i="17"/>
  <c r="G175" i="17"/>
  <c r="G177" i="17"/>
  <c r="G179" i="17"/>
  <c r="E177" i="17"/>
  <c r="E181" i="17" s="1"/>
  <c r="F177" i="17"/>
  <c r="I177" i="17"/>
  <c r="I181" i="17" s="1"/>
  <c r="E179" i="17"/>
  <c r="F179" i="17"/>
  <c r="H181" i="17"/>
  <c r="J181" i="17"/>
  <c r="A185" i="17"/>
  <c r="I26" i="15"/>
  <c r="F27" i="15"/>
  <c r="E28" i="15"/>
  <c r="A30" i="15"/>
  <c r="I30" i="15"/>
  <c r="A31" i="15"/>
  <c r="A32" i="15"/>
  <c r="E32" i="15"/>
  <c r="H35" i="15"/>
  <c r="J35" i="15"/>
  <c r="A38" i="15"/>
  <c r="B38" i="15"/>
  <c r="A40" i="15"/>
  <c r="B40" i="15"/>
  <c r="A42" i="15"/>
  <c r="B42" i="15"/>
  <c r="E42" i="15" s="1"/>
  <c r="E43" i="15"/>
  <c r="A45" i="15"/>
  <c r="B45" i="15"/>
  <c r="A46" i="15"/>
  <c r="B46" i="15"/>
  <c r="F46" i="15" s="1"/>
  <c r="F141" i="15" s="1"/>
  <c r="A47" i="15"/>
  <c r="B47" i="15"/>
  <c r="E47" i="15" s="1"/>
  <c r="E141" i="15" s="1"/>
  <c r="H54" i="15"/>
  <c r="J54" i="15"/>
  <c r="G55" i="15"/>
  <c r="E69" i="15"/>
  <c r="F78" i="15"/>
  <c r="F79" i="15"/>
  <c r="E80" i="15"/>
  <c r="E87" i="15" s="1"/>
  <c r="G87" i="15"/>
  <c r="H87" i="15"/>
  <c r="I87" i="15"/>
  <c r="J87" i="15"/>
  <c r="E90" i="15"/>
  <c r="E93" i="15"/>
  <c r="E117" i="15"/>
  <c r="E130" i="15"/>
  <c r="E136" i="15"/>
  <c r="B143" i="15"/>
  <c r="E143" i="15" s="1"/>
  <c r="F97" i="15"/>
  <c r="G97" i="15"/>
  <c r="H97" i="15"/>
  <c r="I97" i="15"/>
  <c r="J97" i="15"/>
  <c r="F104" i="15"/>
  <c r="F117" i="15" s="1"/>
  <c r="G117" i="15"/>
  <c r="H117" i="15"/>
  <c r="I117" i="15"/>
  <c r="J117" i="15"/>
  <c r="F130" i="15"/>
  <c r="G130" i="15"/>
  <c r="H130" i="15"/>
  <c r="I130" i="15"/>
  <c r="J130" i="15"/>
  <c r="F134" i="15"/>
  <c r="F135" i="15"/>
  <c r="G136" i="15"/>
  <c r="H136" i="15"/>
  <c r="I136" i="15"/>
  <c r="J136" i="15"/>
  <c r="H140" i="15"/>
  <c r="H145" i="15" s="1"/>
  <c r="I141" i="15"/>
  <c r="I145" i="15" s="1"/>
  <c r="F143" i="15"/>
  <c r="G145" i="15"/>
  <c r="J145" i="15"/>
  <c r="A161" i="15"/>
  <c r="B161" i="15"/>
  <c r="C161" i="15"/>
  <c r="A162" i="15"/>
  <c r="B162" i="15"/>
  <c r="C162" i="15"/>
  <c r="F180" i="15" s="1"/>
  <c r="A163" i="15"/>
  <c r="B163" i="15"/>
  <c r="E163" i="15" s="1"/>
  <c r="E164" i="15" s="1"/>
  <c r="H164" i="15"/>
  <c r="H170" i="15" s="1"/>
  <c r="I164" i="15"/>
  <c r="I170" i="15" s="1"/>
  <c r="J164" i="15"/>
  <c r="J170" i="15" s="1"/>
  <c r="G167" i="15"/>
  <c r="F168" i="15"/>
  <c r="E169" i="15"/>
  <c r="E176" i="15"/>
  <c r="E178" i="15"/>
  <c r="E180" i="15"/>
  <c r="F176" i="15"/>
  <c r="I176" i="15"/>
  <c r="F178" i="15"/>
  <c r="G178" i="15"/>
  <c r="G182" i="15" s="1"/>
  <c r="I178" i="15"/>
  <c r="H182" i="15"/>
  <c r="J182" i="15"/>
  <c r="A186" i="15"/>
  <c r="I25" i="18"/>
  <c r="F26" i="18"/>
  <c r="E27" i="18"/>
  <c r="A29" i="18"/>
  <c r="I29" i="18"/>
  <c r="A30" i="18"/>
  <c r="A31" i="18"/>
  <c r="E31" i="18"/>
  <c r="H34" i="18"/>
  <c r="J34" i="18"/>
  <c r="A37" i="18"/>
  <c r="B37" i="18"/>
  <c r="A39" i="18"/>
  <c r="B39" i="18"/>
  <c r="A41" i="18"/>
  <c r="B41" i="18"/>
  <c r="E41" i="18" s="1"/>
  <c r="E42" i="18"/>
  <c r="A44" i="18"/>
  <c r="B44" i="18"/>
  <c r="A45" i="18"/>
  <c r="B45" i="18"/>
  <c r="F45" i="18" s="1"/>
  <c r="F139" i="18" s="1"/>
  <c r="F143" i="18" s="1"/>
  <c r="A46" i="18"/>
  <c r="B46" i="18"/>
  <c r="E46" i="18" s="1"/>
  <c r="E139" i="18" s="1"/>
  <c r="H53" i="18"/>
  <c r="J53" i="18"/>
  <c r="J54" i="18" s="1"/>
  <c r="G54" i="18"/>
  <c r="I86" i="18"/>
  <c r="I96" i="18"/>
  <c r="I115" i="18"/>
  <c r="I128" i="18"/>
  <c r="I134" i="18"/>
  <c r="I139" i="18"/>
  <c r="I143" i="18" s="1"/>
  <c r="E68" i="18"/>
  <c r="F77" i="18"/>
  <c r="F78" i="18"/>
  <c r="E79" i="18"/>
  <c r="E86" i="18" s="1"/>
  <c r="G86" i="18"/>
  <c r="G96" i="18"/>
  <c r="G115" i="18"/>
  <c r="G128" i="18"/>
  <c r="G134" i="18"/>
  <c r="G143" i="18"/>
  <c r="H86" i="18"/>
  <c r="J86" i="18"/>
  <c r="E89" i="18"/>
  <c r="E92" i="18"/>
  <c r="E115" i="18"/>
  <c r="E128" i="18"/>
  <c r="E134" i="18"/>
  <c r="B141" i="18"/>
  <c r="E141" i="18" s="1"/>
  <c r="F96" i="18"/>
  <c r="H96" i="18"/>
  <c r="J96" i="18"/>
  <c r="F103" i="18"/>
  <c r="F115" i="18" s="1"/>
  <c r="H115" i="18"/>
  <c r="H128" i="18"/>
  <c r="H134" i="18"/>
  <c r="H138" i="18"/>
  <c r="H143" i="18" s="1"/>
  <c r="J115" i="18"/>
  <c r="F128" i="18"/>
  <c r="J128" i="18"/>
  <c r="F132" i="18"/>
  <c r="F133" i="18"/>
  <c r="J134" i="18"/>
  <c r="F141" i="18"/>
  <c r="J143" i="18"/>
  <c r="A159" i="18"/>
  <c r="B159" i="18"/>
  <c r="C159" i="18"/>
  <c r="A160" i="18"/>
  <c r="B160" i="18"/>
  <c r="C160" i="18"/>
  <c r="F178" i="18" s="1"/>
  <c r="F166" i="18"/>
  <c r="F174" i="18"/>
  <c r="F176" i="18"/>
  <c r="A161" i="18"/>
  <c r="B161" i="18"/>
  <c r="E161" i="18" s="1"/>
  <c r="E162" i="18" s="1"/>
  <c r="H162" i="18"/>
  <c r="H168" i="18" s="1"/>
  <c r="I162" i="18"/>
  <c r="I168" i="18" s="1"/>
  <c r="J162" i="18"/>
  <c r="J168" i="18" s="1"/>
  <c r="G165" i="18"/>
  <c r="E167" i="18"/>
  <c r="E174" i="18"/>
  <c r="E176" i="18"/>
  <c r="E178" i="18"/>
  <c r="I174" i="18"/>
  <c r="G176" i="18"/>
  <c r="G180" i="18" s="1"/>
  <c r="I176" i="18"/>
  <c r="H180" i="18"/>
  <c r="J180" i="18"/>
  <c r="A184" i="18"/>
  <c r="G26" i="14"/>
  <c r="E28" i="14"/>
  <c r="A30" i="14"/>
  <c r="G30" i="14"/>
  <c r="A31" i="14"/>
  <c r="A32" i="14"/>
  <c r="E32" i="14"/>
  <c r="H35" i="14"/>
  <c r="H54" i="14"/>
  <c r="A38" i="14"/>
  <c r="B38" i="14"/>
  <c r="A40" i="14"/>
  <c r="B40" i="14"/>
  <c r="G38" i="14" s="1"/>
  <c r="A42" i="14"/>
  <c r="B42" i="14"/>
  <c r="E42" i="14" s="1"/>
  <c r="E43" i="14"/>
  <c r="B47" i="14"/>
  <c r="E47" i="14" s="1"/>
  <c r="E140" i="14" s="1"/>
  <c r="A45" i="14"/>
  <c r="B45" i="14"/>
  <c r="A46" i="14"/>
  <c r="B46" i="14"/>
  <c r="G46" i="14" s="1"/>
  <c r="G140" i="14" s="1"/>
  <c r="G144" i="14" s="1"/>
  <c r="A47" i="14"/>
  <c r="F55" i="14"/>
  <c r="I55" i="14"/>
  <c r="J55" i="14"/>
  <c r="E79" i="14"/>
  <c r="E80" i="14"/>
  <c r="F88" i="14"/>
  <c r="G88" i="14"/>
  <c r="H88" i="14"/>
  <c r="I88" i="14"/>
  <c r="J88" i="14"/>
  <c r="H97" i="14"/>
  <c r="H98" i="14" s="1"/>
  <c r="E98" i="14"/>
  <c r="G98" i="14"/>
  <c r="I98" i="14"/>
  <c r="J98" i="14"/>
  <c r="E105" i="14"/>
  <c r="E116" i="14" s="1"/>
  <c r="G116" i="14"/>
  <c r="H116" i="14"/>
  <c r="I116" i="14"/>
  <c r="J116" i="14"/>
  <c r="E129" i="14"/>
  <c r="F129" i="14"/>
  <c r="G129" i="14"/>
  <c r="H129" i="14"/>
  <c r="I129" i="14"/>
  <c r="J129" i="14"/>
  <c r="E133" i="14"/>
  <c r="E135" i="14" s="1"/>
  <c r="E134" i="14"/>
  <c r="G135" i="14"/>
  <c r="H135" i="14"/>
  <c r="I135" i="14"/>
  <c r="J135" i="14"/>
  <c r="B142" i="14"/>
  <c r="E142" i="14" s="1"/>
  <c r="F144" i="14"/>
  <c r="H144" i="14"/>
  <c r="I144" i="14"/>
  <c r="J144" i="14"/>
  <c r="A160" i="14"/>
  <c r="B160" i="14"/>
  <c r="C160" i="14"/>
  <c r="A161" i="14"/>
  <c r="B161" i="14"/>
  <c r="C161" i="14"/>
  <c r="G167" i="14"/>
  <c r="A162" i="14"/>
  <c r="B162" i="14"/>
  <c r="C162" i="14"/>
  <c r="E179" i="14" s="1"/>
  <c r="F163" i="14"/>
  <c r="F169" i="14" s="1"/>
  <c r="H163" i="14"/>
  <c r="I163" i="14"/>
  <c r="I169" i="14" s="1"/>
  <c r="J163" i="14"/>
  <c r="J169" i="14" s="1"/>
  <c r="E168" i="14"/>
  <c r="H169" i="14"/>
  <c r="E175" i="14"/>
  <c r="G175" i="14"/>
  <c r="I175" i="14"/>
  <c r="E177" i="14"/>
  <c r="G177" i="14"/>
  <c r="I177" i="14"/>
  <c r="I179" i="14"/>
  <c r="H181" i="14"/>
  <c r="J181" i="14"/>
  <c r="A185" i="14"/>
  <c r="G27" i="12"/>
  <c r="E28" i="12"/>
  <c r="A30" i="12"/>
  <c r="A31" i="12"/>
  <c r="G31" i="12"/>
  <c r="A32" i="12"/>
  <c r="E32" i="12"/>
  <c r="H35" i="12"/>
  <c r="A38" i="12"/>
  <c r="B38" i="12"/>
  <c r="A40" i="12"/>
  <c r="B40" i="12"/>
  <c r="G40" i="12" s="1"/>
  <c r="A42" i="12"/>
  <c r="B42" i="12"/>
  <c r="E42" i="12" s="1"/>
  <c r="E43" i="12"/>
  <c r="A45" i="12"/>
  <c r="B45" i="12"/>
  <c r="A46" i="12"/>
  <c r="B46" i="12"/>
  <c r="G46" i="12" s="1"/>
  <c r="G140" i="12" s="1"/>
  <c r="G144" i="12" s="1"/>
  <c r="A47" i="12"/>
  <c r="B47" i="12"/>
  <c r="E47" i="12" s="1"/>
  <c r="E140" i="12" s="1"/>
  <c r="H54" i="12"/>
  <c r="I55" i="12"/>
  <c r="J55" i="12"/>
  <c r="E88" i="12"/>
  <c r="G88" i="12"/>
  <c r="H88" i="12"/>
  <c r="I88" i="12"/>
  <c r="J88" i="12"/>
  <c r="H97" i="12"/>
  <c r="H98" i="12" s="1"/>
  <c r="E98" i="12"/>
  <c r="G98" i="12"/>
  <c r="I98" i="12"/>
  <c r="J98" i="12"/>
  <c r="E116" i="12"/>
  <c r="G116" i="12"/>
  <c r="H116" i="12"/>
  <c r="I116" i="12"/>
  <c r="J116" i="12"/>
  <c r="E129" i="12"/>
  <c r="F129" i="12"/>
  <c r="F146" i="12" s="1"/>
  <c r="F150" i="12" s="1"/>
  <c r="G129" i="12"/>
  <c r="H129" i="12"/>
  <c r="I129" i="12"/>
  <c r="I135" i="12"/>
  <c r="I144" i="12"/>
  <c r="J129" i="12"/>
  <c r="E133" i="12"/>
  <c r="E134" i="12"/>
  <c r="G135" i="12"/>
  <c r="H135" i="12"/>
  <c r="J135" i="12"/>
  <c r="B142" i="12"/>
  <c r="E142" i="12" s="1"/>
  <c r="H144" i="12"/>
  <c r="J144" i="12"/>
  <c r="A160" i="12"/>
  <c r="B160" i="12"/>
  <c r="C160" i="12"/>
  <c r="I179" i="12" s="1"/>
  <c r="A161" i="12"/>
  <c r="B161" i="12"/>
  <c r="C161" i="12"/>
  <c r="A162" i="12"/>
  <c r="B162" i="12"/>
  <c r="C162" i="12"/>
  <c r="E179" i="12" s="1"/>
  <c r="H163" i="12"/>
  <c r="H169" i="12" s="1"/>
  <c r="I163" i="12"/>
  <c r="I169" i="12" s="1"/>
  <c r="J163" i="12"/>
  <c r="J169" i="12" s="1"/>
  <c r="G167" i="12"/>
  <c r="E168" i="12"/>
  <c r="E175" i="12"/>
  <c r="G175" i="12"/>
  <c r="I175" i="12"/>
  <c r="E177" i="12"/>
  <c r="G177" i="12"/>
  <c r="I177" i="12"/>
  <c r="H181" i="12"/>
  <c r="J181" i="12"/>
  <c r="A185" i="12"/>
  <c r="G27" i="11"/>
  <c r="E28" i="11"/>
  <c r="A30" i="11"/>
  <c r="A31" i="11"/>
  <c r="G31" i="11"/>
  <c r="A32" i="11"/>
  <c r="E32" i="11"/>
  <c r="A38" i="11"/>
  <c r="B38" i="11"/>
  <c r="A40" i="11"/>
  <c r="B40" i="11"/>
  <c r="G40" i="11" s="1"/>
  <c r="A42" i="11"/>
  <c r="B42" i="11"/>
  <c r="E42" i="11" s="1"/>
  <c r="E43" i="11"/>
  <c r="A45" i="11"/>
  <c r="B45" i="11"/>
  <c r="A46" i="11"/>
  <c r="B46" i="11"/>
  <c r="G46" i="11" s="1"/>
  <c r="A47" i="11"/>
  <c r="B47" i="11"/>
  <c r="E47" i="11" s="1"/>
  <c r="E138" i="11" s="1"/>
  <c r="H54" i="11"/>
  <c r="I54" i="11"/>
  <c r="E87" i="11"/>
  <c r="G87" i="11"/>
  <c r="H87" i="11"/>
  <c r="I87" i="11"/>
  <c r="E97" i="11"/>
  <c r="G97" i="11"/>
  <c r="H97" i="11"/>
  <c r="I97" i="11"/>
  <c r="E115" i="11"/>
  <c r="G115" i="11"/>
  <c r="H115" i="11"/>
  <c r="I115" i="11"/>
  <c r="E128" i="11"/>
  <c r="G128" i="11"/>
  <c r="H128" i="11"/>
  <c r="I128" i="11"/>
  <c r="E132" i="11"/>
  <c r="E134" i="11" s="1"/>
  <c r="E133" i="11"/>
  <c r="G134" i="11"/>
  <c r="H134" i="11"/>
  <c r="I134" i="11"/>
  <c r="G138" i="11"/>
  <c r="G142" i="11" s="1"/>
  <c r="B140" i="11"/>
  <c r="E140" i="11" s="1"/>
  <c r="H142" i="11"/>
  <c r="I142" i="11"/>
  <c r="A158" i="11"/>
  <c r="B158" i="11"/>
  <c r="C158" i="11"/>
  <c r="H177" i="11" s="1"/>
  <c r="H173" i="11"/>
  <c r="H175" i="11"/>
  <c r="A159" i="11"/>
  <c r="B159" i="11"/>
  <c r="C159" i="11"/>
  <c r="G177" i="11" s="1"/>
  <c r="G165" i="11"/>
  <c r="A160" i="11"/>
  <c r="B160" i="11"/>
  <c r="E160" i="11" s="1"/>
  <c r="C160" i="11"/>
  <c r="E177" i="11" s="1"/>
  <c r="H161" i="11"/>
  <c r="H167" i="11" s="1"/>
  <c r="I161" i="11"/>
  <c r="I167" i="11" s="1"/>
  <c r="E166" i="11"/>
  <c r="E173" i="11"/>
  <c r="G173" i="11"/>
  <c r="E175" i="11"/>
  <c r="G175" i="11"/>
  <c r="A183" i="11"/>
  <c r="F27" i="9"/>
  <c r="E28" i="9"/>
  <c r="A30" i="9"/>
  <c r="A31" i="9"/>
  <c r="F31" i="9"/>
  <c r="A32" i="9"/>
  <c r="E32" i="9"/>
  <c r="A38" i="9"/>
  <c r="B38" i="9"/>
  <c r="A40" i="9"/>
  <c r="B40" i="9"/>
  <c r="F40" i="9" s="1"/>
  <c r="F41" i="9"/>
  <c r="A42" i="9"/>
  <c r="B42" i="9"/>
  <c r="E42" i="9" s="1"/>
  <c r="E43" i="9"/>
  <c r="A45" i="9"/>
  <c r="B45" i="9"/>
  <c r="A46" i="9"/>
  <c r="B46" i="9"/>
  <c r="F46" i="9" s="1"/>
  <c r="F134" i="9" s="1"/>
  <c r="A47" i="9"/>
  <c r="B47" i="9"/>
  <c r="E47" i="9" s="1"/>
  <c r="E134" i="9" s="1"/>
  <c r="E138" i="9" s="1"/>
  <c r="G53" i="9"/>
  <c r="I57" i="9"/>
  <c r="E74" i="9"/>
  <c r="E75" i="9"/>
  <c r="E77" i="9"/>
  <c r="E95" i="9"/>
  <c r="E106" i="9"/>
  <c r="E113" i="9" s="1"/>
  <c r="E125" i="9"/>
  <c r="E131" i="9"/>
  <c r="F85" i="9"/>
  <c r="G85" i="9"/>
  <c r="G95" i="9"/>
  <c r="G113" i="9"/>
  <c r="G125" i="9"/>
  <c r="G131" i="9"/>
  <c r="G138" i="9"/>
  <c r="I88" i="9"/>
  <c r="H93" i="9"/>
  <c r="F95" i="9"/>
  <c r="F113" i="9"/>
  <c r="F125" i="9"/>
  <c r="F131" i="9"/>
  <c r="F135" i="9"/>
  <c r="G157" i="9"/>
  <c r="G163" i="9" s="1"/>
  <c r="F150" i="9" s="1"/>
  <c r="A154" i="9"/>
  <c r="B154" i="9"/>
  <c r="C154" i="9"/>
  <c r="G173" i="9" s="1"/>
  <c r="A155" i="9"/>
  <c r="B155" i="9"/>
  <c r="C155" i="9"/>
  <c r="F173" i="9" s="1"/>
  <c r="F161" i="9"/>
  <c r="B156" i="9"/>
  <c r="C156" i="9"/>
  <c r="E173" i="9" s="1"/>
  <c r="E162" i="9"/>
  <c r="A156" i="9"/>
  <c r="E169" i="9"/>
  <c r="F169" i="9"/>
  <c r="F175" i="9" s="1"/>
  <c r="G169" i="9"/>
  <c r="E171" i="9"/>
  <c r="F171" i="9"/>
  <c r="G171" i="9"/>
  <c r="A179" i="9"/>
  <c r="F27" i="8"/>
  <c r="E28" i="8"/>
  <c r="A30" i="8"/>
  <c r="G30" i="8"/>
  <c r="A31" i="8"/>
  <c r="F31" i="8"/>
  <c r="A32" i="8"/>
  <c r="E32" i="8"/>
  <c r="G35" i="8"/>
  <c r="A38" i="8"/>
  <c r="B38" i="8"/>
  <c r="A39" i="8"/>
  <c r="B39" i="8"/>
  <c r="F39" i="8" s="1"/>
  <c r="A40" i="8"/>
  <c r="B40" i="8"/>
  <c r="E40" i="8" s="1"/>
  <c r="A42" i="8"/>
  <c r="B42" i="8"/>
  <c r="A43" i="8"/>
  <c r="B43" i="8"/>
  <c r="F43" i="8" s="1"/>
  <c r="A44" i="8"/>
  <c r="B44" i="8"/>
  <c r="E44" i="8" s="1"/>
  <c r="E140" i="8" s="1"/>
  <c r="A46" i="8"/>
  <c r="B46" i="8"/>
  <c r="A48" i="8"/>
  <c r="B48" i="8"/>
  <c r="F48" i="8" s="1"/>
  <c r="A50" i="8"/>
  <c r="B50" i="8"/>
  <c r="E50" i="8" s="1"/>
  <c r="E51" i="8"/>
  <c r="B55" i="8"/>
  <c r="C55" i="8"/>
  <c r="A53" i="8"/>
  <c r="B53" i="8"/>
  <c r="C53" i="8"/>
  <c r="A54" i="8"/>
  <c r="B54" i="8"/>
  <c r="F54" i="8" s="1"/>
  <c r="F137" i="8" s="1"/>
  <c r="A55" i="8"/>
  <c r="I63" i="8"/>
  <c r="E91" i="8"/>
  <c r="F91" i="8"/>
  <c r="G91" i="8"/>
  <c r="I94" i="8"/>
  <c r="H99" i="8"/>
  <c r="E101" i="8"/>
  <c r="F101" i="8"/>
  <c r="G101" i="8"/>
  <c r="G111" i="8"/>
  <c r="G119" i="8" s="1"/>
  <c r="E119" i="8"/>
  <c r="F119" i="8"/>
  <c r="E128" i="8"/>
  <c r="E134" i="8"/>
  <c r="E138" i="8"/>
  <c r="E141" i="8"/>
  <c r="F128" i="8"/>
  <c r="G128" i="8"/>
  <c r="G134" i="8"/>
  <c r="G138" i="8"/>
  <c r="G142" i="8" s="1"/>
  <c r="F134" i="8"/>
  <c r="F141" i="8"/>
  <c r="A158" i="8"/>
  <c r="B158" i="8"/>
  <c r="A159" i="8"/>
  <c r="B159" i="8"/>
  <c r="F159" i="8" s="1"/>
  <c r="A160" i="8"/>
  <c r="B160" i="8"/>
  <c r="E160" i="8" s="1"/>
  <c r="G161" i="8"/>
  <c r="G164" i="8"/>
  <c r="F165" i="8"/>
  <c r="E166" i="8"/>
  <c r="E173" i="8"/>
  <c r="F173" i="8"/>
  <c r="G173" i="8"/>
  <c r="E175" i="8"/>
  <c r="F175" i="8"/>
  <c r="G175" i="8"/>
  <c r="E177" i="8"/>
  <c r="F177" i="8"/>
  <c r="G177" i="8"/>
  <c r="E179" i="8"/>
  <c r="F179" i="8"/>
  <c r="G179" i="8"/>
  <c r="E181" i="8"/>
  <c r="F181" i="8"/>
  <c r="G181" i="8"/>
  <c r="A187" i="8"/>
  <c r="F27" i="7"/>
  <c r="E28" i="7"/>
  <c r="A30" i="7"/>
  <c r="A31" i="7"/>
  <c r="F31" i="7"/>
  <c r="A32" i="7"/>
  <c r="E32" i="7"/>
  <c r="A38" i="7"/>
  <c r="B38" i="7"/>
  <c r="A39" i="7"/>
  <c r="B39" i="7"/>
  <c r="F39" i="7" s="1"/>
  <c r="A40" i="7"/>
  <c r="B40" i="7"/>
  <c r="E40" i="7" s="1"/>
  <c r="A42" i="7"/>
  <c r="B42" i="7"/>
  <c r="A43" i="7"/>
  <c r="B43" i="7"/>
  <c r="F43" i="7" s="1"/>
  <c r="A44" i="7"/>
  <c r="B44" i="7"/>
  <c r="E44" i="7" s="1"/>
  <c r="E135" i="7" s="1"/>
  <c r="A46" i="7"/>
  <c r="B46" i="7"/>
  <c r="A48" i="7"/>
  <c r="F48" i="7"/>
  <c r="A50" i="7"/>
  <c r="B50" i="7"/>
  <c r="E50" i="7" s="1"/>
  <c r="E51" i="7"/>
  <c r="A53" i="7"/>
  <c r="B53" i="7"/>
  <c r="C53" i="7"/>
  <c r="A54" i="7"/>
  <c r="B54" i="7"/>
  <c r="C54" i="7"/>
  <c r="F54" i="7" s="1"/>
  <c r="F133" i="7" s="1"/>
  <c r="F136" i="7"/>
  <c r="A55" i="7"/>
  <c r="B55" i="7"/>
  <c r="C55" i="7"/>
  <c r="G59" i="7"/>
  <c r="E89" i="7"/>
  <c r="F89" i="7"/>
  <c r="F99" i="7"/>
  <c r="F115" i="7"/>
  <c r="F124" i="7"/>
  <c r="F130" i="7"/>
  <c r="G89" i="7"/>
  <c r="E99" i="7"/>
  <c r="G99" i="7"/>
  <c r="E115" i="7"/>
  <c r="G115" i="7"/>
  <c r="E124" i="7"/>
  <c r="G124" i="7"/>
  <c r="E130" i="7"/>
  <c r="G130" i="7"/>
  <c r="G133" i="7"/>
  <c r="G137" i="7" s="1"/>
  <c r="E136" i="7"/>
  <c r="A153" i="7"/>
  <c r="B153" i="7"/>
  <c r="A154" i="7"/>
  <c r="B154" i="7"/>
  <c r="F154" i="7" s="1"/>
  <c r="A155" i="7"/>
  <c r="B155" i="7"/>
  <c r="E155" i="7" s="1"/>
  <c r="G156" i="7"/>
  <c r="G162" i="7" s="1"/>
  <c r="F149" i="7" s="1"/>
  <c r="F160" i="7"/>
  <c r="E161" i="7"/>
  <c r="A167" i="7"/>
  <c r="A168" i="7"/>
  <c r="G176" i="7"/>
  <c r="G181" i="7" s="1"/>
  <c r="F168" i="7" s="1"/>
  <c r="A169" i="7"/>
  <c r="A173" i="7"/>
  <c r="B173" i="7"/>
  <c r="A174" i="7"/>
  <c r="B174" i="7"/>
  <c r="F174" i="7" s="1"/>
  <c r="F179" i="7" s="1"/>
  <c r="A175" i="7"/>
  <c r="E175" i="7"/>
  <c r="E179" i="7"/>
  <c r="E187" i="7"/>
  <c r="F187" i="7"/>
  <c r="G187" i="7"/>
  <c r="E189" i="7"/>
  <c r="F189" i="7"/>
  <c r="G189" i="7"/>
  <c r="E191" i="7"/>
  <c r="F191" i="7"/>
  <c r="G191" i="7"/>
  <c r="E193" i="7"/>
  <c r="F193" i="7"/>
  <c r="G193" i="7"/>
  <c r="E195" i="7"/>
  <c r="F195" i="7"/>
  <c r="G195" i="7"/>
  <c r="E197" i="7"/>
  <c r="F197" i="7"/>
  <c r="G197" i="7"/>
  <c r="A203" i="7"/>
  <c r="F27" i="6"/>
  <c r="E28" i="6"/>
  <c r="A30" i="6"/>
  <c r="A31" i="6"/>
  <c r="F31" i="6"/>
  <c r="A32" i="6"/>
  <c r="E32" i="6"/>
  <c r="A38" i="6"/>
  <c r="B38" i="6"/>
  <c r="A39" i="6"/>
  <c r="B39" i="6"/>
  <c r="F39" i="6" s="1"/>
  <c r="A40" i="6"/>
  <c r="B40" i="6"/>
  <c r="E40" i="6" s="1"/>
  <c r="A42" i="6"/>
  <c r="B42" i="6"/>
  <c r="A43" i="6"/>
  <c r="B43" i="6"/>
  <c r="F43" i="6" s="1"/>
  <c r="A44" i="6"/>
  <c r="B44" i="6"/>
  <c r="E44" i="6" s="1"/>
  <c r="E131" i="6" s="1"/>
  <c r="A46" i="6"/>
  <c r="B46" i="6"/>
  <c r="A48" i="6"/>
  <c r="B48" i="6"/>
  <c r="F48" i="6" s="1"/>
  <c r="F49" i="6"/>
  <c r="A50" i="6"/>
  <c r="B50" i="6"/>
  <c r="E50" i="6" s="1"/>
  <c r="E51" i="6"/>
  <c r="G54" i="6"/>
  <c r="E84" i="6"/>
  <c r="F84" i="6"/>
  <c r="G84" i="6"/>
  <c r="E94" i="6"/>
  <c r="F94" i="6"/>
  <c r="G94" i="6"/>
  <c r="E112" i="6"/>
  <c r="F112" i="6"/>
  <c r="G112" i="6"/>
  <c r="G121" i="6"/>
  <c r="G127" i="6"/>
  <c r="G133" i="6"/>
  <c r="E121" i="6"/>
  <c r="F121" i="6"/>
  <c r="E127" i="6"/>
  <c r="F127" i="6"/>
  <c r="E132" i="6"/>
  <c r="F132" i="6"/>
  <c r="F133" i="6" s="1"/>
  <c r="G152" i="6"/>
  <c r="G158" i="6" s="1"/>
  <c r="F145" i="6" s="1"/>
  <c r="F152" i="6" s="1"/>
  <c r="F158" i="6" s="1"/>
  <c r="E146" i="6" s="1"/>
  <c r="E152" i="6" s="1"/>
  <c r="B150" i="6"/>
  <c r="F150" i="6" s="1"/>
  <c r="A149" i="6"/>
  <c r="B149" i="6"/>
  <c r="A150" i="6"/>
  <c r="A151" i="6"/>
  <c r="B151" i="6"/>
  <c r="E151" i="6" s="1"/>
  <c r="F156" i="6"/>
  <c r="E157" i="6"/>
  <c r="A163" i="6"/>
  <c r="A164" i="6"/>
  <c r="A165" i="6"/>
  <c r="A169" i="6"/>
  <c r="B169" i="6"/>
  <c r="A170" i="6"/>
  <c r="B170" i="6"/>
  <c r="F170" i="6" s="1"/>
  <c r="F175" i="6" s="1"/>
  <c r="A171" i="6"/>
  <c r="E171" i="6"/>
  <c r="E175" i="6" s="1"/>
  <c r="G172" i="6"/>
  <c r="G177" i="6" s="1"/>
  <c r="F164" i="6" s="1"/>
  <c r="E183" i="6"/>
  <c r="F183" i="6"/>
  <c r="G183" i="6"/>
  <c r="E185" i="6"/>
  <c r="E187" i="6"/>
  <c r="E189" i="6"/>
  <c r="E191" i="6"/>
  <c r="E193" i="6"/>
  <c r="F185" i="6"/>
  <c r="G185" i="6"/>
  <c r="F187" i="6"/>
  <c r="F189" i="6"/>
  <c r="F191" i="6"/>
  <c r="F193" i="6"/>
  <c r="G187" i="6"/>
  <c r="G189" i="6"/>
  <c r="G191" i="6"/>
  <c r="G193" i="6"/>
  <c r="A199" i="6"/>
  <c r="E27" i="5"/>
  <c r="D28" i="5"/>
  <c r="A30" i="5"/>
  <c r="A31" i="5"/>
  <c r="E31" i="5"/>
  <c r="A32" i="5"/>
  <c r="D32" i="5"/>
  <c r="A38" i="5"/>
  <c r="B38" i="5"/>
  <c r="A39" i="5"/>
  <c r="B39" i="5"/>
  <c r="E39" i="5" s="1"/>
  <c r="A40" i="5"/>
  <c r="B40" i="5"/>
  <c r="D40" i="5" s="1"/>
  <c r="A42" i="5"/>
  <c r="B42" i="5"/>
  <c r="A43" i="5"/>
  <c r="B43" i="5"/>
  <c r="E43" i="5" s="1"/>
  <c r="A44" i="5"/>
  <c r="B44" i="5"/>
  <c r="D44" i="5" s="1"/>
  <c r="D131" i="5" s="1"/>
  <c r="D133" i="5" s="1"/>
  <c r="A46" i="5"/>
  <c r="B46" i="5"/>
  <c r="A48" i="5"/>
  <c r="B48" i="5"/>
  <c r="E48" i="5" s="1"/>
  <c r="E49" i="5"/>
  <c r="A50" i="5"/>
  <c r="B50" i="5"/>
  <c r="D50" i="5" s="1"/>
  <c r="D51" i="5"/>
  <c r="F54" i="5"/>
  <c r="D84" i="5"/>
  <c r="E84" i="5"/>
  <c r="F84" i="5"/>
  <c r="D94" i="5"/>
  <c r="E94" i="5"/>
  <c r="F94" i="5"/>
  <c r="D112" i="5"/>
  <c r="E112" i="5"/>
  <c r="F112" i="5"/>
  <c r="D121" i="5"/>
  <c r="D127" i="5"/>
  <c r="D132" i="5"/>
  <c r="E121" i="5"/>
  <c r="F121" i="5"/>
  <c r="E127" i="5"/>
  <c r="F127" i="5"/>
  <c r="E132" i="5"/>
  <c r="E133" i="5" s="1"/>
  <c r="F133" i="5"/>
  <c r="A149" i="5"/>
  <c r="B149" i="5"/>
  <c r="A150" i="5"/>
  <c r="B150" i="5"/>
  <c r="E150" i="5" s="1"/>
  <c r="A151" i="5"/>
  <c r="B151" i="5"/>
  <c r="D151" i="5" s="1"/>
  <c r="F152" i="5"/>
  <c r="F158" i="5" s="1"/>
  <c r="E145" i="5" s="1"/>
  <c r="E156" i="5"/>
  <c r="D157" i="5"/>
  <c r="A163" i="5"/>
  <c r="A164" i="5"/>
  <c r="A165" i="5"/>
  <c r="A169" i="5"/>
  <c r="B169" i="5"/>
  <c r="A170" i="5"/>
  <c r="B170" i="5"/>
  <c r="E170" i="5" s="1"/>
  <c r="E175" i="5" s="1"/>
  <c r="A171" i="5"/>
  <c r="D171" i="5"/>
  <c r="D175" i="5" s="1"/>
  <c r="F172" i="5"/>
  <c r="F177" i="5" s="1"/>
  <c r="E164" i="5" s="1"/>
  <c r="D183" i="5"/>
  <c r="E183" i="5"/>
  <c r="F183" i="5"/>
  <c r="D185" i="5"/>
  <c r="E185" i="5"/>
  <c r="F185" i="5"/>
  <c r="D187" i="5"/>
  <c r="E187" i="5"/>
  <c r="F187" i="5"/>
  <c r="D189" i="5"/>
  <c r="E189" i="5"/>
  <c r="F189" i="5"/>
  <c r="F191" i="5"/>
  <c r="F193" i="5"/>
  <c r="D191" i="5"/>
  <c r="E191" i="5"/>
  <c r="D193" i="5"/>
  <c r="E193" i="5"/>
  <c r="A199" i="5"/>
  <c r="E26" i="3"/>
  <c r="D27" i="3"/>
  <c r="A29" i="3"/>
  <c r="A30" i="3"/>
  <c r="E30" i="3"/>
  <c r="A31" i="3"/>
  <c r="D31" i="3"/>
  <c r="A37" i="3"/>
  <c r="B37" i="3"/>
  <c r="A38" i="3"/>
  <c r="B38" i="3"/>
  <c r="E38" i="3" s="1"/>
  <c r="E142" i="3" s="1"/>
  <c r="B42" i="3"/>
  <c r="E42" i="3"/>
  <c r="E143" i="3" s="1"/>
  <c r="E84" i="3"/>
  <c r="E91" i="3"/>
  <c r="E105" i="3" s="1"/>
  <c r="E124" i="3"/>
  <c r="E133" i="3"/>
  <c r="E139" i="3"/>
  <c r="A39" i="3"/>
  <c r="B39" i="3"/>
  <c r="D39" i="3" s="1"/>
  <c r="D142" i="3" s="1"/>
  <c r="A41" i="3"/>
  <c r="B41" i="3"/>
  <c r="A42" i="3"/>
  <c r="A43" i="3"/>
  <c r="B43" i="3"/>
  <c r="D43" i="3" s="1"/>
  <c r="D143" i="3" s="1"/>
  <c r="A45" i="3"/>
  <c r="B45" i="3"/>
  <c r="A47" i="3"/>
  <c r="B47" i="3"/>
  <c r="E47" i="3" s="1"/>
  <c r="E48" i="3"/>
  <c r="A49" i="3"/>
  <c r="B49" i="3"/>
  <c r="D49" i="3" s="1"/>
  <c r="D50" i="3"/>
  <c r="F53" i="3"/>
  <c r="D84" i="3"/>
  <c r="F84" i="3"/>
  <c r="D91" i="3"/>
  <c r="D105" i="3" s="1"/>
  <c r="F91" i="3"/>
  <c r="F105" i="3" s="1"/>
  <c r="D124" i="3"/>
  <c r="F124" i="3"/>
  <c r="D133" i="3"/>
  <c r="F133" i="3"/>
  <c r="D139" i="3"/>
  <c r="F139" i="3"/>
  <c r="F145" i="3"/>
  <c r="A161" i="3"/>
  <c r="B161" i="3"/>
  <c r="A162" i="3"/>
  <c r="B162" i="3"/>
  <c r="E162" i="3" s="1"/>
  <c r="A163" i="3"/>
  <c r="B163" i="3"/>
  <c r="D163" i="3" s="1"/>
  <c r="F164" i="3"/>
  <c r="F170" i="3" s="1"/>
  <c r="E157" i="3" s="1"/>
  <c r="E164" i="3" s="1"/>
  <c r="E168" i="3"/>
  <c r="D169" i="3"/>
  <c r="A176" i="3"/>
  <c r="A177" i="3"/>
  <c r="A178" i="3"/>
  <c r="A182" i="3"/>
  <c r="B182" i="3"/>
  <c r="A183" i="3"/>
  <c r="B183" i="3"/>
  <c r="E183" i="3" s="1"/>
  <c r="E188" i="3" s="1"/>
  <c r="A184" i="3"/>
  <c r="D184" i="3"/>
  <c r="D188" i="3" s="1"/>
  <c r="F185" i="3"/>
  <c r="F190" i="3" s="1"/>
  <c r="E177" i="3" s="1"/>
  <c r="E185" i="3" s="1"/>
  <c r="E190" i="3" s="1"/>
  <c r="D178" i="3" s="1"/>
  <c r="D199" i="3"/>
  <c r="E199" i="3"/>
  <c r="D201" i="3"/>
  <c r="D203" i="3"/>
  <c r="D205" i="3"/>
  <c r="D207" i="3"/>
  <c r="D209" i="3"/>
  <c r="E201" i="3"/>
  <c r="E203" i="3"/>
  <c r="E205" i="3"/>
  <c r="E207" i="3"/>
  <c r="E209" i="3"/>
  <c r="F211" i="3"/>
  <c r="A215" i="3"/>
  <c r="E26" i="2"/>
  <c r="E30" i="2"/>
  <c r="B38" i="2"/>
  <c r="E38" i="2" s="1"/>
  <c r="E149" i="2" s="1"/>
  <c r="B42" i="2"/>
  <c r="E42" i="2" s="1"/>
  <c r="E150" i="2" s="1"/>
  <c r="B47" i="2"/>
  <c r="E47" i="2" s="1"/>
  <c r="E48" i="2"/>
  <c r="E87" i="2"/>
  <c r="E95" i="2"/>
  <c r="E109" i="2"/>
  <c r="E127" i="2"/>
  <c r="E137" i="2"/>
  <c r="E145" i="2"/>
  <c r="D27" i="2"/>
  <c r="A29" i="2"/>
  <c r="A30" i="2"/>
  <c r="A31" i="2"/>
  <c r="D31" i="2"/>
  <c r="A37" i="2"/>
  <c r="B37" i="2"/>
  <c r="A38" i="2"/>
  <c r="A39" i="2"/>
  <c r="B39" i="2"/>
  <c r="D39" i="2" s="1"/>
  <c r="D149" i="2" s="1"/>
  <c r="A41" i="2"/>
  <c r="B41" i="2"/>
  <c r="A42" i="2"/>
  <c r="A43" i="2"/>
  <c r="B43" i="2"/>
  <c r="D43" i="2" s="1"/>
  <c r="D150" i="2" s="1"/>
  <c r="A45" i="2"/>
  <c r="B45" i="2"/>
  <c r="A47" i="2"/>
  <c r="A49" i="2"/>
  <c r="B49" i="2"/>
  <c r="D49" i="2" s="1"/>
  <c r="D50" i="2"/>
  <c r="F54" i="2"/>
  <c r="D87" i="2"/>
  <c r="F87" i="2"/>
  <c r="D95" i="2"/>
  <c r="F95" i="2"/>
  <c r="F109" i="2" s="1"/>
  <c r="D109" i="2"/>
  <c r="D127" i="2"/>
  <c r="F127" i="2"/>
  <c r="D137" i="2"/>
  <c r="F137" i="2"/>
  <c r="D145" i="2"/>
  <c r="D248" i="2" s="1"/>
  <c r="F145" i="2"/>
  <c r="F152" i="2"/>
  <c r="A171" i="2"/>
  <c r="B171" i="2"/>
  <c r="A172" i="2"/>
  <c r="B172" i="2"/>
  <c r="E172" i="2" s="1"/>
  <c r="A173" i="2"/>
  <c r="B173" i="2"/>
  <c r="D173" i="2" s="1"/>
  <c r="F174" i="2"/>
  <c r="F180" i="2" s="1"/>
  <c r="E167" i="2" s="1"/>
  <c r="E178" i="2"/>
  <c r="D179" i="2"/>
  <c r="A186" i="2"/>
  <c r="A187" i="2"/>
  <c r="A188" i="2"/>
  <c r="A192" i="2"/>
  <c r="B192" i="2"/>
  <c r="A193" i="2"/>
  <c r="B193" i="2"/>
  <c r="E193" i="2" s="1"/>
  <c r="E198" i="2" s="1"/>
  <c r="F195" i="2"/>
  <c r="F200" i="2" s="1"/>
  <c r="E187" i="2" s="1"/>
  <c r="E195" i="2" s="1"/>
  <c r="E200" i="2" s="1"/>
  <c r="D188" i="2" s="1"/>
  <c r="D195" i="2" s="1"/>
  <c r="D200" i="2" s="1"/>
  <c r="B194" i="2"/>
  <c r="D194" i="2" s="1"/>
  <c r="D198" i="2" s="1"/>
  <c r="A194" i="2"/>
  <c r="D209" i="2"/>
  <c r="E209" i="2"/>
  <c r="D211" i="2"/>
  <c r="E211" i="2"/>
  <c r="D213" i="2"/>
  <c r="E213" i="2"/>
  <c r="D215" i="2"/>
  <c r="E215" i="2"/>
  <c r="D217" i="2"/>
  <c r="E217" i="2"/>
  <c r="D219" i="2"/>
  <c r="E219" i="2"/>
  <c r="F221" i="2"/>
  <c r="A238" i="2"/>
  <c r="A240" i="2"/>
  <c r="E26" i="4"/>
  <c r="D27" i="4"/>
  <c r="D31" i="4"/>
  <c r="B39" i="4"/>
  <c r="D39" i="4" s="1"/>
  <c r="D149" i="4" s="1"/>
  <c r="B43" i="4"/>
  <c r="D43" i="4"/>
  <c r="D150" i="4" s="1"/>
  <c r="B49" i="4"/>
  <c r="D49" i="4" s="1"/>
  <c r="D50" i="4"/>
  <c r="A29" i="4"/>
  <c r="A30" i="4"/>
  <c r="E30" i="4"/>
  <c r="A31" i="4"/>
  <c r="A37" i="4"/>
  <c r="B37" i="4"/>
  <c r="A38" i="4"/>
  <c r="B38" i="4"/>
  <c r="E38" i="4" s="1"/>
  <c r="E149" i="4" s="1"/>
  <c r="A39" i="4"/>
  <c r="A41" i="4"/>
  <c r="B41" i="4"/>
  <c r="A42" i="4"/>
  <c r="B42" i="4"/>
  <c r="E42" i="4" s="1"/>
  <c r="E150" i="4" s="1"/>
  <c r="A43" i="4"/>
  <c r="A45" i="4"/>
  <c r="B45" i="4"/>
  <c r="A47" i="4"/>
  <c r="B47" i="4"/>
  <c r="E47" i="4" s="1"/>
  <c r="E48" i="4"/>
  <c r="A49" i="4"/>
  <c r="F54" i="4"/>
  <c r="D87" i="4"/>
  <c r="E87" i="4"/>
  <c r="F87" i="4"/>
  <c r="D95" i="4"/>
  <c r="D109" i="4" s="1"/>
  <c r="E95" i="4"/>
  <c r="E109" i="4" s="1"/>
  <c r="F95" i="4"/>
  <c r="F109" i="4" s="1"/>
  <c r="D127" i="4"/>
  <c r="E127" i="4"/>
  <c r="F127" i="4"/>
  <c r="D137" i="4"/>
  <c r="E137" i="4"/>
  <c r="F137" i="4"/>
  <c r="D145" i="4"/>
  <c r="D248" i="4" s="1"/>
  <c r="E145" i="4"/>
  <c r="F145" i="4"/>
  <c r="F152" i="4"/>
  <c r="A171" i="4"/>
  <c r="B171" i="4"/>
  <c r="A172" i="4"/>
  <c r="B172" i="4"/>
  <c r="E172" i="4" s="1"/>
  <c r="A173" i="4"/>
  <c r="B173" i="4"/>
  <c r="D173" i="4" s="1"/>
  <c r="F174" i="4"/>
  <c r="F180" i="4" s="1"/>
  <c r="E167" i="4" s="1"/>
  <c r="E178" i="4"/>
  <c r="D179" i="4"/>
  <c r="A186" i="4"/>
  <c r="A187" i="4"/>
  <c r="A188" i="4"/>
  <c r="A192" i="4"/>
  <c r="B192" i="4"/>
  <c r="A193" i="4"/>
  <c r="B193" i="4"/>
  <c r="E193" i="4" s="1"/>
  <c r="E198" i="4" s="1"/>
  <c r="A194" i="4"/>
  <c r="B194" i="4"/>
  <c r="D194" i="4" s="1"/>
  <c r="D198" i="4" s="1"/>
  <c r="F195" i="4"/>
  <c r="F200" i="4" s="1"/>
  <c r="E187" i="4" s="1"/>
  <c r="E195" i="4" s="1"/>
  <c r="E200" i="4" s="1"/>
  <c r="D188" i="4" s="1"/>
  <c r="D209" i="4"/>
  <c r="E209" i="4"/>
  <c r="D211" i="4"/>
  <c r="E211" i="4"/>
  <c r="E213" i="4"/>
  <c r="E215" i="4"/>
  <c r="E217" i="4"/>
  <c r="E219" i="4"/>
  <c r="D213" i="4"/>
  <c r="D215" i="4"/>
  <c r="D217" i="4"/>
  <c r="D219" i="4"/>
  <c r="F221" i="4"/>
  <c r="A238" i="4"/>
  <c r="A240" i="4"/>
  <c r="E26" i="1"/>
  <c r="D27" i="1"/>
  <c r="A29" i="1"/>
  <c r="A30" i="1"/>
  <c r="E30" i="1"/>
  <c r="A31" i="1"/>
  <c r="D31" i="1"/>
  <c r="B39" i="1"/>
  <c r="D39" i="1" s="1"/>
  <c r="D150" i="1" s="1"/>
  <c r="D153" i="1" s="1"/>
  <c r="B43" i="1"/>
  <c r="D43" i="1" s="1"/>
  <c r="D151" i="1" s="1"/>
  <c r="B49" i="1"/>
  <c r="D49" i="1" s="1"/>
  <c r="D50" i="1"/>
  <c r="A37" i="1"/>
  <c r="B37" i="1"/>
  <c r="A38" i="1"/>
  <c r="B38" i="1"/>
  <c r="E38" i="1" s="1"/>
  <c r="E150" i="1" s="1"/>
  <c r="B42" i="1"/>
  <c r="E42" i="1" s="1"/>
  <c r="E151" i="1" s="1"/>
  <c r="A39" i="1"/>
  <c r="A41" i="1"/>
  <c r="B41" i="1"/>
  <c r="A42" i="1"/>
  <c r="A43" i="1"/>
  <c r="A45" i="1"/>
  <c r="B45" i="1"/>
  <c r="A47" i="1"/>
  <c r="B47" i="1"/>
  <c r="E47" i="1" s="1"/>
  <c r="E48" i="1"/>
  <c r="A49" i="1"/>
  <c r="F54" i="1"/>
  <c r="D86" i="1"/>
  <c r="E86" i="1"/>
  <c r="F86" i="1"/>
  <c r="D94" i="1"/>
  <c r="D108" i="1" s="1"/>
  <c r="E94" i="1"/>
  <c r="E108" i="1" s="1"/>
  <c r="E127" i="1"/>
  <c r="E138" i="1"/>
  <c r="E146" i="1"/>
  <c r="F94" i="1"/>
  <c r="F108" i="1" s="1"/>
  <c r="D127" i="1"/>
  <c r="F127" i="1"/>
  <c r="D138" i="1"/>
  <c r="F138" i="1"/>
  <c r="D146" i="1"/>
  <c r="F146" i="1"/>
  <c r="F153" i="1"/>
  <c r="A172" i="1"/>
  <c r="B172" i="1"/>
  <c r="A173" i="1"/>
  <c r="B173" i="1"/>
  <c r="E173" i="1" s="1"/>
  <c r="A174" i="1"/>
  <c r="B174" i="1"/>
  <c r="D174" i="1" s="1"/>
  <c r="F175" i="1"/>
  <c r="F181" i="1" s="1"/>
  <c r="E168" i="1" s="1"/>
  <c r="E179" i="1"/>
  <c r="D180" i="1"/>
  <c r="A187" i="1"/>
  <c r="A188" i="1"/>
  <c r="A189" i="1"/>
  <c r="A193" i="1"/>
  <c r="B193" i="1"/>
  <c r="A194" i="1"/>
  <c r="B194" i="1"/>
  <c r="E194" i="1" s="1"/>
  <c r="A195" i="1"/>
  <c r="B195" i="1"/>
  <c r="D195" i="1" s="1"/>
  <c r="F196" i="1"/>
  <c r="F201" i="1" s="1"/>
  <c r="E188" i="1" s="1"/>
  <c r="E196" i="1" s="1"/>
  <c r="E201" i="1" s="1"/>
  <c r="D189" i="1" s="1"/>
  <c r="D196" i="1" s="1"/>
  <c r="D201" i="1" s="1"/>
  <c r="D210" i="1"/>
  <c r="E210" i="1"/>
  <c r="D212" i="1"/>
  <c r="E212" i="1"/>
  <c r="D214" i="1"/>
  <c r="E214" i="1"/>
  <c r="D216" i="1"/>
  <c r="E216" i="1"/>
  <c r="D218" i="1"/>
  <c r="E218" i="1"/>
  <c r="D220" i="1"/>
  <c r="E220" i="1"/>
  <c r="F222" i="1"/>
  <c r="A239" i="1"/>
  <c r="A241" i="1"/>
  <c r="G37" i="20"/>
  <c r="H146" i="12"/>
  <c r="G167" i="21"/>
  <c r="G179" i="12"/>
  <c r="H55" i="12"/>
  <c r="E162" i="14"/>
  <c r="E163" i="14" s="1"/>
  <c r="E169" i="14" s="1"/>
  <c r="F179" i="21"/>
  <c r="F10" i="22"/>
  <c r="E179" i="21" l="1"/>
  <c r="E152" i="5"/>
  <c r="E55" i="8"/>
  <c r="E137" i="8" s="1"/>
  <c r="G55" i="12"/>
  <c r="G150" i="12" s="1"/>
  <c r="F134" i="18"/>
  <c r="G145" i="17"/>
  <c r="E145" i="17"/>
  <c r="F180" i="20"/>
  <c r="F167" i="24"/>
  <c r="G144" i="25"/>
  <c r="I144" i="25"/>
  <c r="J144" i="25"/>
  <c r="J147" i="25" s="1"/>
  <c r="E133" i="26"/>
  <c r="J135" i="27"/>
  <c r="J138" i="27" s="1"/>
  <c r="L135" i="27"/>
  <c r="L138" i="27" s="1"/>
  <c r="H16" i="22"/>
  <c r="G16" i="22" s="1"/>
  <c r="G18" i="22" s="1"/>
  <c r="E170" i="3"/>
  <c r="D158" i="3" s="1"/>
  <c r="D164" i="3" s="1"/>
  <c r="D170" i="3" s="1"/>
  <c r="F199" i="7"/>
  <c r="E181" i="14"/>
  <c r="H146" i="14"/>
  <c r="E168" i="18"/>
  <c r="G159" i="18"/>
  <c r="G162" i="18" s="1"/>
  <c r="G168" i="18" s="1"/>
  <c r="E170" i="15"/>
  <c r="F166" i="19"/>
  <c r="G179" i="21"/>
  <c r="F159" i="28"/>
  <c r="F161" i="28" s="1"/>
  <c r="G143" i="28"/>
  <c r="G146" i="28" s="1"/>
  <c r="F145" i="15"/>
  <c r="D221" i="2"/>
  <c r="D185" i="3"/>
  <c r="D190" i="3" s="1"/>
  <c r="E195" i="5"/>
  <c r="D195" i="5"/>
  <c r="E144" i="14"/>
  <c r="G160" i="17"/>
  <c r="G163" i="17" s="1"/>
  <c r="G169" i="17" s="1"/>
  <c r="H145" i="21"/>
  <c r="F53" i="21"/>
  <c r="F148" i="21" s="1"/>
  <c r="K146" i="20"/>
  <c r="F167" i="25"/>
  <c r="G135" i="26"/>
  <c r="G138" i="26" s="1"/>
  <c r="K39" i="26"/>
  <c r="E158" i="26"/>
  <c r="H135" i="26"/>
  <c r="H138" i="26" s="1"/>
  <c r="F144" i="25"/>
  <c r="I138" i="26"/>
  <c r="F46" i="28"/>
  <c r="E181" i="12"/>
  <c r="D195" i="4"/>
  <c r="D200" i="4" s="1"/>
  <c r="E133" i="6"/>
  <c r="E135" i="6" s="1"/>
  <c r="E156" i="9"/>
  <c r="F87" i="15"/>
  <c r="F178" i="19"/>
  <c r="H144" i="19"/>
  <c r="H147" i="19" s="1"/>
  <c r="E53" i="19"/>
  <c r="F52" i="20"/>
  <c r="E180" i="23"/>
  <c r="G144" i="24"/>
  <c r="E135" i="26"/>
  <c r="I135" i="26"/>
  <c r="I158" i="26"/>
  <c r="D211" i="3"/>
  <c r="E135" i="5"/>
  <c r="E195" i="6"/>
  <c r="G135" i="6"/>
  <c r="G139" i="6" s="1"/>
  <c r="F183" i="8"/>
  <c r="G161" i="12"/>
  <c r="G163" i="12" s="1"/>
  <c r="G169" i="12" s="1"/>
  <c r="E157" i="12" s="1"/>
  <c r="G146" i="12"/>
  <c r="J145" i="18"/>
  <c r="J149" i="18" s="1"/>
  <c r="E143" i="18"/>
  <c r="H54" i="18"/>
  <c r="I182" i="15"/>
  <c r="G161" i="15"/>
  <c r="G164" i="15" s="1"/>
  <c r="G170" i="15" s="1"/>
  <c r="E145" i="15"/>
  <c r="E166" i="19"/>
  <c r="E161" i="20"/>
  <c r="E162" i="20" s="1"/>
  <c r="E168" i="20" s="1"/>
  <c r="E46" i="28"/>
  <c r="E199" i="7"/>
  <c r="F54" i="18"/>
  <c r="D221" i="4"/>
  <c r="E174" i="4"/>
  <c r="E180" i="4" s="1"/>
  <c r="D168" i="4" s="1"/>
  <c r="D174" i="4" s="1"/>
  <c r="D180" i="4" s="1"/>
  <c r="F147" i="3"/>
  <c r="F151" i="3" s="1"/>
  <c r="E55" i="7"/>
  <c r="E133" i="7" s="1"/>
  <c r="H53" i="17"/>
  <c r="J148" i="21"/>
  <c r="E53" i="21"/>
  <c r="L135" i="26"/>
  <c r="L138" i="26" s="1"/>
  <c r="E39" i="26"/>
  <c r="E138" i="26" s="1"/>
  <c r="H149" i="23"/>
  <c r="F161" i="4"/>
  <c r="F195" i="6"/>
  <c r="F155" i="4"/>
  <c r="E142" i="8"/>
  <c r="E144" i="8" s="1"/>
  <c r="G146" i="14"/>
  <c r="F55" i="15"/>
  <c r="J147" i="17"/>
  <c r="H146" i="20"/>
  <c r="H149" i="20" s="1"/>
  <c r="E146" i="20"/>
  <c r="L149" i="23"/>
  <c r="K144" i="24"/>
  <c r="E169" i="17"/>
  <c r="D156" i="1"/>
  <c r="E221" i="2"/>
  <c r="D53" i="3"/>
  <c r="I180" i="18"/>
  <c r="G144" i="19"/>
  <c r="E94" i="19"/>
  <c r="F52" i="30"/>
  <c r="E153" i="1"/>
  <c r="E156" i="1" s="1"/>
  <c r="E152" i="2"/>
  <c r="E155" i="2" s="1"/>
  <c r="D54" i="5"/>
  <c r="E158" i="6"/>
  <c r="F142" i="8"/>
  <c r="F144" i="8" s="1"/>
  <c r="G181" i="12"/>
  <c r="F147" i="17"/>
  <c r="E178" i="19"/>
  <c r="K149" i="20"/>
  <c r="K135" i="26"/>
  <c r="K138" i="26" s="1"/>
  <c r="H149" i="30"/>
  <c r="H152" i="30" s="1"/>
  <c r="E53" i="3"/>
  <c r="D135" i="5"/>
  <c r="F176" i="7"/>
  <c r="F181" i="7" s="1"/>
  <c r="E169" i="7" s="1"/>
  <c r="E176" i="7" s="1"/>
  <c r="E181" i="7" s="1"/>
  <c r="F137" i="7"/>
  <c r="F139" i="7" s="1"/>
  <c r="G179" i="11"/>
  <c r="G144" i="11"/>
  <c r="E142" i="11"/>
  <c r="E144" i="11" s="1"/>
  <c r="F146" i="14"/>
  <c r="F150" i="14" s="1"/>
  <c r="I146" i="14"/>
  <c r="I150" i="14" s="1"/>
  <c r="E180" i="18"/>
  <c r="H55" i="15"/>
  <c r="G136" i="17"/>
  <c r="G147" i="17" s="1"/>
  <c r="E142" i="19"/>
  <c r="H144" i="24"/>
  <c r="H147" i="24" s="1"/>
  <c r="J135" i="26"/>
  <c r="J138" i="26" s="1"/>
  <c r="J143" i="28"/>
  <c r="J146" i="28" s="1"/>
  <c r="H143" i="28"/>
  <c r="G52" i="30"/>
  <c r="G152" i="30" s="1"/>
  <c r="F177" i="30"/>
  <c r="J177" i="30"/>
  <c r="H150" i="12"/>
  <c r="E152" i="4"/>
  <c r="E155" i="4" s="1"/>
  <c r="E172" i="5"/>
  <c r="E177" i="5" s="1"/>
  <c r="D165" i="5" s="1"/>
  <c r="D172" i="5" s="1"/>
  <c r="D177" i="5" s="1"/>
  <c r="E158" i="5"/>
  <c r="D146" i="5" s="1"/>
  <c r="D152" i="5" s="1"/>
  <c r="D158" i="5" s="1"/>
  <c r="F54" i="6"/>
  <c r="G199" i="7"/>
  <c r="F53" i="9"/>
  <c r="E135" i="12"/>
  <c r="I146" i="12"/>
  <c r="I150" i="12" s="1"/>
  <c r="I181" i="14"/>
  <c r="F162" i="15"/>
  <c r="F164" i="15" s="1"/>
  <c r="F170" i="15" s="1"/>
  <c r="F136" i="15"/>
  <c r="G147" i="15"/>
  <c r="H147" i="15"/>
  <c r="I144" i="19"/>
  <c r="I147" i="19" s="1"/>
  <c r="F144" i="19"/>
  <c r="G53" i="21"/>
  <c r="E180" i="20"/>
  <c r="I168" i="23"/>
  <c r="G180" i="23"/>
  <c r="G51" i="25"/>
  <c r="G147" i="25" s="1"/>
  <c r="F51" i="25"/>
  <c r="F147" i="25" s="1"/>
  <c r="E144" i="25"/>
  <c r="G167" i="25"/>
  <c r="F135" i="26"/>
  <c r="F138" i="26" s="1"/>
  <c r="K40" i="27"/>
  <c r="K158" i="27"/>
  <c r="H168" i="28"/>
  <c r="G37" i="23"/>
  <c r="E175" i="1"/>
  <c r="E181" i="1" s="1"/>
  <c r="D169" i="1" s="1"/>
  <c r="D175" i="1" s="1"/>
  <c r="D181" i="1" s="1"/>
  <c r="E174" i="2"/>
  <c r="E180" i="2" s="1"/>
  <c r="D168" i="2" s="1"/>
  <c r="D174" i="2" s="1"/>
  <c r="D180" i="2" s="1"/>
  <c r="G167" i="8"/>
  <c r="F154" i="8" s="1"/>
  <c r="E175" i="9"/>
  <c r="I144" i="11"/>
  <c r="I148" i="11" s="1"/>
  <c r="G54" i="11"/>
  <c r="G148" i="11" s="1"/>
  <c r="E144" i="12"/>
  <c r="E88" i="14"/>
  <c r="G55" i="14"/>
  <c r="F160" i="18"/>
  <c r="F162" i="18" s="1"/>
  <c r="F168" i="18" s="1"/>
  <c r="E54" i="18"/>
  <c r="E97" i="15"/>
  <c r="J55" i="15"/>
  <c r="G53" i="17"/>
  <c r="E143" i="21"/>
  <c r="I145" i="21"/>
  <c r="I148" i="21" s="1"/>
  <c r="G145" i="21"/>
  <c r="G148" i="21" s="1"/>
  <c r="H148" i="21"/>
  <c r="I168" i="20"/>
  <c r="I44" i="23"/>
  <c r="I52" i="23" s="1"/>
  <c r="G44" i="23"/>
  <c r="E161" i="23"/>
  <c r="E162" i="23" s="1"/>
  <c r="E168" i="23" s="1"/>
  <c r="I51" i="25"/>
  <c r="I147" i="25" s="1"/>
  <c r="F135" i="5"/>
  <c r="F139" i="5" s="1"/>
  <c r="E54" i="5"/>
  <c r="E139" i="5" s="1"/>
  <c r="F156" i="7"/>
  <c r="F162" i="7" s="1"/>
  <c r="E150" i="7" s="1"/>
  <c r="E156" i="7" s="1"/>
  <c r="E162" i="7" s="1"/>
  <c r="F59" i="7"/>
  <c r="E183" i="8"/>
  <c r="G59" i="8"/>
  <c r="F59" i="8"/>
  <c r="G175" i="9"/>
  <c r="G159" i="11"/>
  <c r="G161" i="11" s="1"/>
  <c r="G167" i="11" s="1"/>
  <c r="E155" i="11" s="1"/>
  <c r="E161" i="11" s="1"/>
  <c r="E167" i="11" s="1"/>
  <c r="J146" i="12"/>
  <c r="J150" i="12" s="1"/>
  <c r="E55" i="12"/>
  <c r="J146" i="14"/>
  <c r="J150" i="14" s="1"/>
  <c r="F86" i="18"/>
  <c r="F145" i="18" s="1"/>
  <c r="F149" i="18" s="1"/>
  <c r="E182" i="15"/>
  <c r="G151" i="15"/>
  <c r="F161" i="17"/>
  <c r="F163" i="17" s="1"/>
  <c r="F169" i="17" s="1"/>
  <c r="J53" i="17"/>
  <c r="J150" i="17" s="1"/>
  <c r="F53" i="17"/>
  <c r="G178" i="19"/>
  <c r="G146" i="23"/>
  <c r="J146" i="23"/>
  <c r="J149" i="23" s="1"/>
  <c r="K146" i="23"/>
  <c r="K149" i="23" s="1"/>
  <c r="K135" i="27"/>
  <c r="E52" i="30"/>
  <c r="F149" i="31"/>
  <c r="I163" i="31"/>
  <c r="I168" i="31" s="1"/>
  <c r="I176" i="31" s="1"/>
  <c r="L176" i="31"/>
  <c r="G176" i="31"/>
  <c r="F52" i="31"/>
  <c r="F176" i="31"/>
  <c r="E52" i="31"/>
  <c r="H149" i="31"/>
  <c r="H152" i="31" s="1"/>
  <c r="E176" i="31"/>
  <c r="E59" i="7"/>
  <c r="E137" i="7"/>
  <c r="E139" i="7" s="1"/>
  <c r="D152" i="4"/>
  <c r="D155" i="4" s="1"/>
  <c r="D246" i="4" s="1"/>
  <c r="F155" i="2"/>
  <c r="F161" i="2" s="1"/>
  <c r="E54" i="4"/>
  <c r="E222" i="1"/>
  <c r="E54" i="1"/>
  <c r="D54" i="2"/>
  <c r="E54" i="2"/>
  <c r="E145" i="3"/>
  <c r="E147" i="3" s="1"/>
  <c r="F135" i="6"/>
  <c r="G139" i="7"/>
  <c r="G143" i="7" s="1"/>
  <c r="G183" i="8"/>
  <c r="E54" i="11"/>
  <c r="H145" i="18"/>
  <c r="H149" i="18" s="1"/>
  <c r="G53" i="19"/>
  <c r="F135" i="27"/>
  <c r="K143" i="28"/>
  <c r="K146" i="28" s="1"/>
  <c r="I149" i="31"/>
  <c r="I152" i="31" s="1"/>
  <c r="K149" i="31"/>
  <c r="K152" i="31" s="1"/>
  <c r="D222" i="1"/>
  <c r="F195" i="5"/>
  <c r="G195" i="6"/>
  <c r="E54" i="6"/>
  <c r="F161" i="8"/>
  <c r="F167" i="8" s="1"/>
  <c r="E155" i="8" s="1"/>
  <c r="E161" i="8" s="1"/>
  <c r="E167" i="8" s="1"/>
  <c r="F155" i="9"/>
  <c r="F157" i="9" s="1"/>
  <c r="F163" i="9" s="1"/>
  <c r="E151" i="9" s="1"/>
  <c r="E157" i="9" s="1"/>
  <c r="E163" i="9" s="1"/>
  <c r="H179" i="11"/>
  <c r="I181" i="12"/>
  <c r="E146" i="14"/>
  <c r="J147" i="15"/>
  <c r="J151" i="15" s="1"/>
  <c r="I55" i="15"/>
  <c r="F181" i="17"/>
  <c r="H144" i="25"/>
  <c r="H147" i="25" s="1"/>
  <c r="M143" i="28"/>
  <c r="F168" i="28"/>
  <c r="E142" i="31"/>
  <c r="E147" i="31" s="1"/>
  <c r="E149" i="31" s="1"/>
  <c r="E147" i="17"/>
  <c r="J144" i="19"/>
  <c r="J147" i="19" s="1"/>
  <c r="F94" i="20"/>
  <c r="F146" i="20" s="1"/>
  <c r="F52" i="23"/>
  <c r="G51" i="24"/>
  <c r="F156" i="1"/>
  <c r="F162" i="1" s="1"/>
  <c r="D54" i="1"/>
  <c r="E221" i="4"/>
  <c r="D54" i="4"/>
  <c r="D152" i="2"/>
  <c r="D155" i="2" s="1"/>
  <c r="D246" i="2" s="1"/>
  <c r="D145" i="3"/>
  <c r="D147" i="3" s="1"/>
  <c r="F172" i="6"/>
  <c r="F177" i="6" s="1"/>
  <c r="E165" i="6" s="1"/>
  <c r="E172" i="6" s="1"/>
  <c r="E177" i="6" s="1"/>
  <c r="G144" i="8"/>
  <c r="G148" i="8" s="1"/>
  <c r="F138" i="9"/>
  <c r="F140" i="9" s="1"/>
  <c r="E53" i="9"/>
  <c r="F182" i="15"/>
  <c r="H147" i="17"/>
  <c r="H150" i="17" s="1"/>
  <c r="G166" i="19"/>
  <c r="E95" i="21"/>
  <c r="I44" i="20"/>
  <c r="I52" i="20" s="1"/>
  <c r="I149" i="20" s="1"/>
  <c r="G44" i="20"/>
  <c r="G52" i="20" s="1"/>
  <c r="F149" i="20"/>
  <c r="E52" i="20"/>
  <c r="F144" i="24"/>
  <c r="E28" i="27"/>
  <c r="E40" i="27" s="1"/>
  <c r="F28" i="27"/>
  <c r="F40" i="27" s="1"/>
  <c r="F138" i="27" s="1"/>
  <c r="E59" i="8"/>
  <c r="E85" i="9"/>
  <c r="E140" i="9" s="1"/>
  <c r="H144" i="11"/>
  <c r="H148" i="11" s="1"/>
  <c r="H55" i="14"/>
  <c r="I145" i="18"/>
  <c r="I147" i="15"/>
  <c r="E55" i="15"/>
  <c r="I147" i="17"/>
  <c r="I150" i="17" s="1"/>
  <c r="G146" i="20"/>
  <c r="F94" i="23"/>
  <c r="F146" i="23" s="1"/>
  <c r="E86" i="23"/>
  <c r="E94" i="23" s="1"/>
  <c r="E146" i="23" s="1"/>
  <c r="E149" i="23" s="1"/>
  <c r="F51" i="24"/>
  <c r="E51" i="25"/>
  <c r="H135" i="27"/>
  <c r="H138" i="27" s="1"/>
  <c r="N143" i="28"/>
  <c r="N146" i="28" s="1"/>
  <c r="G149" i="31"/>
  <c r="J149" i="31"/>
  <c r="J152" i="31" s="1"/>
  <c r="L149" i="31"/>
  <c r="L152" i="31" s="1"/>
  <c r="E211" i="3"/>
  <c r="G140" i="9"/>
  <c r="G144" i="9" s="1"/>
  <c r="E179" i="11"/>
  <c r="E162" i="12"/>
  <c r="E163" i="12" s="1"/>
  <c r="E169" i="12" s="1"/>
  <c r="G161" i="14"/>
  <c r="G163" i="14" s="1"/>
  <c r="G169" i="14" s="1"/>
  <c r="G179" i="14"/>
  <c r="G181" i="14" s="1"/>
  <c r="E55" i="14"/>
  <c r="F180" i="18"/>
  <c r="E96" i="18"/>
  <c r="G145" i="18"/>
  <c r="G149" i="18" s="1"/>
  <c r="I54" i="18"/>
  <c r="G181" i="17"/>
  <c r="E53" i="17"/>
  <c r="F53" i="19"/>
  <c r="F147" i="19" s="1"/>
  <c r="I146" i="23"/>
  <c r="I135" i="27"/>
  <c r="I138" i="27" s="1"/>
  <c r="E135" i="27"/>
  <c r="I143" i="28"/>
  <c r="I146" i="28" s="1"/>
  <c r="F139" i="28"/>
  <c r="F141" i="28" s="1"/>
  <c r="F143" i="28" s="1"/>
  <c r="F146" i="28" s="1"/>
  <c r="E139" i="28"/>
  <c r="E141" i="28" s="1"/>
  <c r="E143" i="28" s="1"/>
  <c r="E146" i="28" s="1"/>
  <c r="I149" i="30"/>
  <c r="I152" i="30" s="1"/>
  <c r="L146" i="20"/>
  <c r="L149" i="20" s="1"/>
  <c r="J146" i="20"/>
  <c r="J149" i="20" s="1"/>
  <c r="L144" i="24"/>
  <c r="L147" i="24" s="1"/>
  <c r="E144" i="24"/>
  <c r="E147" i="24" s="1"/>
  <c r="L143" i="28"/>
  <c r="L146" i="28" s="1"/>
  <c r="H146" i="28"/>
  <c r="E168" i="28"/>
  <c r="F149" i="30"/>
  <c r="G52" i="31"/>
  <c r="F180" i="23"/>
  <c r="G135" i="27"/>
  <c r="G138" i="27" s="1"/>
  <c r="M46" i="28"/>
  <c r="E149" i="30"/>
  <c r="J149" i="30"/>
  <c r="J152" i="30" s="1"/>
  <c r="G165" i="30"/>
  <c r="G169" i="30" s="1"/>
  <c r="G177" i="30" s="1"/>
  <c r="K36" i="24"/>
  <c r="K51" i="24" s="1"/>
  <c r="K147" i="24" s="1"/>
  <c r="E147" i="25" l="1"/>
  <c r="G147" i="24"/>
  <c r="F152" i="31"/>
  <c r="H150" i="14"/>
  <c r="E147" i="15"/>
  <c r="D162" i="1"/>
  <c r="G147" i="19"/>
  <c r="F147" i="15"/>
  <c r="F151" i="15" s="1"/>
  <c r="F143" i="7"/>
  <c r="F150" i="17"/>
  <c r="E151" i="3"/>
  <c r="F152" i="30"/>
  <c r="E145" i="18"/>
  <c r="E149" i="18" s="1"/>
  <c r="E145" i="21"/>
  <c r="E148" i="21" s="1"/>
  <c r="F148" i="8"/>
  <c r="G150" i="17"/>
  <c r="F139" i="6"/>
  <c r="E144" i="19"/>
  <c r="E147" i="19" s="1"/>
  <c r="F144" i="9"/>
  <c r="E146" i="12"/>
  <c r="E150" i="12" s="1"/>
  <c r="E148" i="8"/>
  <c r="F147" i="24"/>
  <c r="E149" i="20"/>
  <c r="E161" i="4"/>
  <c r="G150" i="14"/>
  <c r="E151" i="15"/>
  <c r="F149" i="23"/>
  <c r="E148" i="11"/>
  <c r="K138" i="27"/>
  <c r="D139" i="5"/>
  <c r="I149" i="23"/>
  <c r="E139" i="6"/>
  <c r="E152" i="30"/>
  <c r="E138" i="27"/>
  <c r="E144" i="9"/>
  <c r="D151" i="3"/>
  <c r="E161" i="2"/>
  <c r="E162" i="1"/>
  <c r="E143" i="7"/>
  <c r="G52" i="23"/>
  <c r="G149" i="23" s="1"/>
  <c r="H151" i="15"/>
  <c r="E152" i="31"/>
  <c r="G152" i="31"/>
  <c r="I151" i="15"/>
  <c r="D161" i="2"/>
  <c r="E150" i="17"/>
  <c r="G149" i="20"/>
  <c r="M146" i="28"/>
  <c r="I149" i="18"/>
  <c r="E150" i="14"/>
  <c r="D16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D118" authorId="0" shapeId="0" xr:uid="{00000000-0006-0000-0100-000001000000}">
      <text>
        <r>
          <rPr>
            <sz val="8"/>
            <color indexed="81"/>
            <rFont val="Tahoma"/>
            <family val="2"/>
          </rPr>
          <t xml:space="preserve">Give pins to team only.  Sell minimum of 10 pins for $ 25.00.
</t>
        </r>
      </text>
    </comment>
    <comment ref="D126" authorId="0" shapeId="0" xr:uid="{00000000-0006-0000-0100-000002000000}">
      <text>
        <r>
          <rPr>
            <sz val="8"/>
            <color indexed="81"/>
            <rFont val="Tahoma"/>
            <family val="2"/>
          </rPr>
          <t xml:space="preserve">Adjust contingency fund to balance budget to zero.  Fine tune remaining accounts with difference being charged against contingency fund.
</t>
        </r>
      </text>
    </comment>
    <comment ref="D136" authorId="0" shapeId="0" xr:uid="{00000000-0006-0000-0100-000003000000}">
      <text>
        <r>
          <rPr>
            <sz val="8"/>
            <color indexed="81"/>
            <rFont val="Tahoma"/>
            <family val="2"/>
          </rPr>
          <t xml:space="preserve">Reduced budget reflects building of SY convention travel into SY convention budgets.
</t>
        </r>
      </text>
    </comment>
    <comment ref="D143" authorId="0" shapeId="0" xr:uid="{00000000-0006-0000-0100-000004000000}">
      <text>
        <r>
          <rPr>
            <sz val="8"/>
            <color indexed="81"/>
            <rFont val="Tahoma"/>
            <family val="2"/>
          </rPr>
          <t xml:space="preserve">Get cost of labels and insert here.  Get YTD on Cal-Nev-Ha from Dianne.  Run checks in Quicken.  Check with Reid on his bulletin Editor.
</t>
        </r>
      </text>
    </comment>
    <comment ref="C179" authorId="0" shapeId="0" xr:uid="{00000000-0006-0000-0100-000005000000}">
      <text>
        <r>
          <rPr>
            <sz val="8"/>
            <color indexed="81"/>
            <rFont val="Tahoma"/>
            <family val="2"/>
          </rPr>
          <t xml:space="preserve">Suggest that we contact Litwack travel and get proposal for sending District Board.  We would pay for tickets.  Tickets for spouse could optionally be purchased by Board member, if they desired.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64" authorId="0" shapeId="0" xr:uid="{00000000-0006-0000-0A00-000001000000}">
      <text>
        <r>
          <rPr>
            <b/>
            <sz val="8"/>
            <color indexed="81"/>
            <rFont val="Tahoma"/>
            <family val="2"/>
          </rPr>
          <t>Pete Horton:</t>
        </r>
        <r>
          <rPr>
            <sz val="8"/>
            <color indexed="81"/>
            <rFont val="Tahoma"/>
            <family val="2"/>
          </rPr>
          <t xml:space="preserve">
Includes new D&amp;O policy premium at $1500</t>
        </r>
      </text>
    </comment>
    <comment ref="E68" authorId="0" shapeId="0" xr:uid="{00000000-0006-0000-0A00-000002000000}">
      <text>
        <r>
          <rPr>
            <b/>
            <sz val="8"/>
            <color indexed="81"/>
            <rFont val="Tahoma"/>
            <family val="2"/>
          </rPr>
          <t>Pete Horton:</t>
        </r>
        <r>
          <rPr>
            <sz val="8"/>
            <color indexed="81"/>
            <rFont val="Tahoma"/>
            <family val="2"/>
          </rPr>
          <t xml:space="preserve">
Includes $50 per employee for medical insurance.</t>
        </r>
      </text>
    </comment>
    <comment ref="E105" authorId="0" shapeId="0" xr:uid="{00000000-0006-0000-0A00-000003000000}">
      <text>
        <r>
          <rPr>
            <b/>
            <sz val="8"/>
            <color indexed="81"/>
            <rFont val="Tahoma"/>
            <family val="2"/>
          </rPr>
          <t>Pete Horton:</t>
        </r>
        <r>
          <rPr>
            <sz val="8"/>
            <color indexed="81"/>
            <rFont val="Tahoma"/>
            <family val="2"/>
          </rPr>
          <t xml:space="preserve">
$500 for 9
 plus Phil Aaron
</t>
        </r>
      </text>
    </comment>
    <comment ref="G105" authorId="0" shapeId="0" xr:uid="{00000000-0006-0000-0A00-000004000000}">
      <text>
        <r>
          <rPr>
            <b/>
            <sz val="8"/>
            <color indexed="81"/>
            <rFont val="Tahoma"/>
            <family val="2"/>
          </rPr>
          <t>Pete Horton:</t>
        </r>
        <r>
          <rPr>
            <sz val="8"/>
            <color indexed="81"/>
            <rFont val="Tahoma"/>
            <family val="2"/>
          </rPr>
          <t xml:space="preserve">
$500 for 11
 plus Phil Aaron
</t>
        </r>
      </text>
    </comment>
    <comment ref="E107" authorId="0" shapeId="0" xr:uid="{00000000-0006-0000-0A00-000005000000}">
      <text>
        <r>
          <rPr>
            <b/>
            <sz val="8"/>
            <color indexed="81"/>
            <rFont val="Tahoma"/>
            <family val="2"/>
          </rPr>
          <t>Pete Horton:</t>
        </r>
        <r>
          <rPr>
            <sz val="8"/>
            <color indexed="81"/>
            <rFont val="Tahoma"/>
            <family val="2"/>
          </rPr>
          <t xml:space="preserve">
Round Robin &amp; Super Round Robin and Governor's Official Visit Patches</t>
        </r>
      </text>
    </comment>
    <comment ref="G107" authorId="0" shapeId="0" xr:uid="{00000000-0006-0000-0A00-000006000000}">
      <text>
        <r>
          <rPr>
            <b/>
            <sz val="8"/>
            <color indexed="81"/>
            <rFont val="Tahoma"/>
            <family val="2"/>
          </rPr>
          <t>Pete Horton:</t>
        </r>
        <r>
          <rPr>
            <sz val="8"/>
            <color indexed="81"/>
            <rFont val="Tahoma"/>
            <family val="2"/>
          </rPr>
          <t xml:space="preserve">
Round Robin &amp; Super Round Robin and Governor's Official Visit Patches</t>
        </r>
      </text>
    </comment>
    <comment ref="E115" authorId="0" shapeId="0" xr:uid="{00000000-0006-0000-0A00-000007000000}">
      <text>
        <r>
          <rPr>
            <b/>
            <sz val="8"/>
            <color indexed="81"/>
            <rFont val="Tahoma"/>
            <family val="2"/>
          </rPr>
          <t>Pete Horton:</t>
        </r>
        <r>
          <rPr>
            <sz val="8"/>
            <color indexed="81"/>
            <rFont val="Tahoma"/>
            <family val="2"/>
          </rPr>
          <t xml:space="preserve">
700 patches at $ .9
0 per patch
</t>
        </r>
      </text>
    </comment>
    <comment ref="G115" authorId="0" shapeId="0" xr:uid="{00000000-0006-0000-0A00-000008000000}">
      <text>
        <r>
          <rPr>
            <b/>
            <sz val="8"/>
            <color indexed="81"/>
            <rFont val="Tahoma"/>
            <family val="2"/>
          </rPr>
          <t>Pete Horton:</t>
        </r>
        <r>
          <rPr>
            <sz val="8"/>
            <color indexed="81"/>
            <rFont val="Tahoma"/>
            <family val="2"/>
          </rPr>
          <t xml:space="preserve">
700 patches at $ .9
0 per patch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64" authorId="0" shapeId="0" xr:uid="{00000000-0006-0000-0B00-000001000000}">
      <text>
        <r>
          <rPr>
            <b/>
            <sz val="8"/>
            <color indexed="81"/>
            <rFont val="Tahoma"/>
            <family val="2"/>
          </rPr>
          <t>Pete Horton:</t>
        </r>
        <r>
          <rPr>
            <sz val="8"/>
            <color indexed="81"/>
            <rFont val="Tahoma"/>
            <family val="2"/>
          </rPr>
          <t xml:space="preserve">
Includes new D&amp;O policy premium at $1500</t>
        </r>
      </text>
    </comment>
    <comment ref="F64" authorId="0" shapeId="0" xr:uid="{00000000-0006-0000-0B00-000002000000}">
      <text>
        <r>
          <rPr>
            <b/>
            <sz val="8"/>
            <color indexed="81"/>
            <rFont val="Tahoma"/>
            <family val="2"/>
          </rPr>
          <t>Pete Horton:</t>
        </r>
        <r>
          <rPr>
            <sz val="8"/>
            <color indexed="81"/>
            <rFont val="Tahoma"/>
            <family val="2"/>
          </rPr>
          <t xml:space="preserve">
Includes new D&amp;O policy premium at $1500</t>
        </r>
      </text>
    </comment>
    <comment ref="E68" authorId="0" shapeId="0" xr:uid="{00000000-0006-0000-0B00-000003000000}">
      <text>
        <r>
          <rPr>
            <b/>
            <sz val="8"/>
            <color indexed="81"/>
            <rFont val="Tahoma"/>
            <family val="2"/>
          </rPr>
          <t>Pete Horton:</t>
        </r>
        <r>
          <rPr>
            <sz val="8"/>
            <color indexed="81"/>
            <rFont val="Tahoma"/>
            <family val="2"/>
          </rPr>
          <t xml:space="preserve">
Includes $50 per employee for medical insurance.</t>
        </r>
      </text>
    </comment>
    <comment ref="F68" authorId="0" shapeId="0" xr:uid="{00000000-0006-0000-0B00-000004000000}">
      <text>
        <r>
          <rPr>
            <b/>
            <sz val="8"/>
            <color indexed="81"/>
            <rFont val="Tahoma"/>
            <family val="2"/>
          </rPr>
          <t>Pete Horton:</t>
        </r>
        <r>
          <rPr>
            <sz val="8"/>
            <color indexed="81"/>
            <rFont val="Tahoma"/>
            <family val="2"/>
          </rPr>
          <t xml:space="preserve">
Includes $50 per employee for medical insurance.</t>
        </r>
      </text>
    </comment>
    <comment ref="F77" authorId="0" shapeId="0" xr:uid="{00000000-0006-0000-0B00-00000500000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E105" authorId="0" shapeId="0" xr:uid="{00000000-0006-0000-0B00-000006000000}">
      <text>
        <r>
          <rPr>
            <b/>
            <sz val="8"/>
            <color indexed="81"/>
            <rFont val="Tahoma"/>
            <family val="2"/>
          </rPr>
          <t>Pete Horton:</t>
        </r>
        <r>
          <rPr>
            <sz val="8"/>
            <color indexed="81"/>
            <rFont val="Tahoma"/>
            <family val="2"/>
          </rPr>
          <t xml:space="preserve">
13 @ $450</t>
        </r>
      </text>
    </comment>
    <comment ref="E107" authorId="0" shapeId="0" xr:uid="{00000000-0006-0000-0B00-000007000000}">
      <text>
        <r>
          <rPr>
            <b/>
            <sz val="8"/>
            <color indexed="81"/>
            <rFont val="Tahoma"/>
            <family val="2"/>
          </rPr>
          <t>Pete Horton:</t>
        </r>
        <r>
          <rPr>
            <sz val="8"/>
            <color indexed="81"/>
            <rFont val="Tahoma"/>
            <family val="2"/>
          </rPr>
          <t xml:space="preserve">
Round Robin &amp; Super Round Robin and Governor's Official Visit Patches</t>
        </r>
      </text>
    </comment>
    <comment ref="E115" authorId="0" shapeId="0" xr:uid="{00000000-0006-0000-0B00-000008000000}">
      <text>
        <r>
          <rPr>
            <b/>
            <sz val="8"/>
            <color indexed="81"/>
            <rFont val="Tahoma"/>
            <family val="2"/>
          </rPr>
          <t>Pete Horton:</t>
        </r>
        <r>
          <rPr>
            <sz val="8"/>
            <color indexed="81"/>
            <rFont val="Tahoma"/>
            <family val="2"/>
          </rPr>
          <t xml:space="preserve">
700 patches at $ .9
0 per patch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50" authorId="0" shapeId="0" xr:uid="{00000000-0006-0000-0C00-000001000000}">
      <text>
        <r>
          <rPr>
            <b/>
            <sz val="8"/>
            <color indexed="81"/>
            <rFont val="Tahoma"/>
            <family val="2"/>
          </rPr>
          <t>Pete Horton:</t>
        </r>
        <r>
          <rPr>
            <sz val="8"/>
            <color indexed="81"/>
            <rFont val="Tahoma"/>
            <family val="2"/>
          </rPr>
          <t xml:space="preserve">
TO BE PRO RATED ON A PER CAPITA BASIS</t>
        </r>
      </text>
    </comment>
    <comment ref="F63" authorId="0" shapeId="0" xr:uid="{00000000-0006-0000-0C00-000002000000}">
      <text>
        <r>
          <rPr>
            <b/>
            <sz val="8"/>
            <color indexed="81"/>
            <rFont val="Tahoma"/>
            <family val="2"/>
          </rPr>
          <t>Pete Horton:</t>
        </r>
        <r>
          <rPr>
            <sz val="8"/>
            <color indexed="81"/>
            <rFont val="Tahoma"/>
            <family val="2"/>
          </rPr>
          <t xml:space="preserve">
Includes new D&amp;O policy premium at $1500</t>
        </r>
      </text>
    </comment>
    <comment ref="G63" authorId="0" shapeId="0" xr:uid="{00000000-0006-0000-0C00-000003000000}">
      <text>
        <r>
          <rPr>
            <b/>
            <sz val="8"/>
            <color indexed="81"/>
            <rFont val="Tahoma"/>
            <family val="2"/>
          </rPr>
          <t>Pete Horton:</t>
        </r>
        <r>
          <rPr>
            <sz val="8"/>
            <color indexed="81"/>
            <rFont val="Tahoma"/>
            <family val="2"/>
          </rPr>
          <t xml:space="preserve">
Includes new D&amp;O policy premium at $1500</t>
        </r>
      </text>
    </comment>
    <comment ref="G75" authorId="0" shapeId="0" xr:uid="{00000000-0006-0000-0C00-00000400000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E76" authorId="0" shapeId="0" xr:uid="{00000000-0006-0000-0C00-000005000000}">
      <text>
        <r>
          <rPr>
            <b/>
            <sz val="8"/>
            <color indexed="81"/>
            <rFont val="Tahoma"/>
            <family val="2"/>
          </rPr>
          <t>Pete Horton:</t>
        </r>
        <r>
          <rPr>
            <sz val="8"/>
            <color indexed="81"/>
            <rFont val="Tahoma"/>
            <family val="2"/>
          </rPr>
          <t xml:space="preserve">
Average of last two years actual</t>
        </r>
      </text>
    </comment>
    <comment ref="E94" authorId="0" shapeId="0" xr:uid="{00000000-0006-0000-0C00-000006000000}">
      <text>
        <r>
          <rPr>
            <b/>
            <sz val="8"/>
            <color indexed="81"/>
            <rFont val="Tahoma"/>
            <family val="2"/>
          </rPr>
          <t>Pete Horton:</t>
        </r>
        <r>
          <rPr>
            <sz val="8"/>
            <color indexed="81"/>
            <rFont val="Tahoma"/>
            <family val="2"/>
          </rPr>
          <t xml:space="preserve">
Based on same meal cost, rooms at $129 per night plus tax
</t>
        </r>
      </text>
    </comment>
    <comment ref="E103" authorId="0" shapeId="0" xr:uid="{00000000-0006-0000-0C00-000007000000}">
      <text>
        <r>
          <rPr>
            <b/>
            <sz val="8"/>
            <color indexed="81"/>
            <rFont val="Tahoma"/>
            <family val="2"/>
          </rPr>
          <t>Pete Horton:</t>
        </r>
        <r>
          <rPr>
            <sz val="8"/>
            <color indexed="81"/>
            <rFont val="Tahoma"/>
            <family val="2"/>
          </rPr>
          <t xml:space="preserve">
12 at $500</t>
        </r>
      </text>
    </comment>
    <comment ref="F103" authorId="0" shapeId="0" xr:uid="{00000000-0006-0000-0C00-000008000000}">
      <text>
        <r>
          <rPr>
            <b/>
            <sz val="8"/>
            <color indexed="81"/>
            <rFont val="Tahoma"/>
            <family val="2"/>
          </rPr>
          <t>Pete Horton:</t>
        </r>
        <r>
          <rPr>
            <sz val="8"/>
            <color indexed="81"/>
            <rFont val="Tahoma"/>
            <family val="2"/>
          </rPr>
          <t xml:space="preserve">
13 @ $450</t>
        </r>
      </text>
    </comment>
    <comment ref="E104" authorId="0" shapeId="0" xr:uid="{00000000-0006-0000-0C00-000009000000}">
      <text>
        <r>
          <rPr>
            <b/>
            <sz val="8"/>
            <color indexed="81"/>
            <rFont val="Tahoma"/>
            <family val="2"/>
          </rPr>
          <t>Pete Horton:</t>
        </r>
        <r>
          <rPr>
            <sz val="8"/>
            <color indexed="81"/>
            <rFont val="Tahoma"/>
            <family val="2"/>
          </rPr>
          <t xml:space="preserve">
Patti's pins are $598 per 500</t>
        </r>
      </text>
    </comment>
    <comment ref="E105" authorId="0" shapeId="0" xr:uid="{00000000-0006-0000-0C00-00000A000000}">
      <text>
        <r>
          <rPr>
            <b/>
            <sz val="8"/>
            <color indexed="81"/>
            <rFont val="Tahoma"/>
            <family val="2"/>
          </rPr>
          <t>Pete Horton:</t>
        </r>
        <r>
          <rPr>
            <sz val="8"/>
            <color indexed="81"/>
            <rFont val="Tahoma"/>
            <family val="2"/>
          </rPr>
          <t xml:space="preserve">
Round Robin &amp; Super Round Robin and Governor's Official Visit Patches</t>
        </r>
      </text>
    </comment>
    <comment ref="F105" authorId="0" shapeId="0" xr:uid="{00000000-0006-0000-0C00-00000B000000}">
      <text>
        <r>
          <rPr>
            <b/>
            <sz val="8"/>
            <color indexed="81"/>
            <rFont val="Tahoma"/>
            <family val="2"/>
          </rPr>
          <t>Pete Horton:</t>
        </r>
        <r>
          <rPr>
            <sz val="8"/>
            <color indexed="81"/>
            <rFont val="Tahoma"/>
            <family val="2"/>
          </rPr>
          <t xml:space="preserve">
Round Robin &amp; Super Round Robin and Governor's Official Visit Patches</t>
        </r>
      </text>
    </comment>
    <comment ref="F114" authorId="0" shapeId="0" xr:uid="{00000000-0006-0000-0C00-00000C000000}">
      <text>
        <r>
          <rPr>
            <b/>
            <sz val="8"/>
            <color indexed="81"/>
            <rFont val="Tahoma"/>
            <family val="2"/>
          </rPr>
          <t>Pete Horton:</t>
        </r>
        <r>
          <rPr>
            <sz val="8"/>
            <color indexed="81"/>
            <rFont val="Tahoma"/>
            <family val="2"/>
          </rPr>
          <t xml:space="preserve">
700 patches at $ .9
0 per patch
</t>
        </r>
      </text>
    </comment>
    <comment ref="E133" authorId="0" shapeId="0" xr:uid="{00000000-0006-0000-0C00-00000D00000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51" authorId="0" shapeId="0" xr:uid="{00000000-0006-0000-0D00-000001000000}">
      <text>
        <r>
          <rPr>
            <b/>
            <sz val="8"/>
            <color indexed="81"/>
            <rFont val="Tahoma"/>
            <family val="2"/>
          </rPr>
          <t>Pete Horton:</t>
        </r>
        <r>
          <rPr>
            <sz val="8"/>
            <color indexed="81"/>
            <rFont val="Tahoma"/>
            <family val="2"/>
          </rPr>
          <t xml:space="preserve">
TO BE PRO RATED ON A PER CAPITA BASIS</t>
        </r>
      </text>
    </comment>
    <comment ref="F64" authorId="0" shapeId="0" xr:uid="{00000000-0006-0000-0D00-000002000000}">
      <text>
        <r>
          <rPr>
            <b/>
            <sz val="8"/>
            <color indexed="81"/>
            <rFont val="Tahoma"/>
            <family val="2"/>
          </rPr>
          <t>Pete Horton:</t>
        </r>
        <r>
          <rPr>
            <sz val="8"/>
            <color indexed="81"/>
            <rFont val="Tahoma"/>
            <family val="2"/>
          </rPr>
          <t xml:space="preserve">
Includes new D&amp;O policy premium at $1500</t>
        </r>
      </text>
    </comment>
    <comment ref="G64" authorId="0" shapeId="0" xr:uid="{00000000-0006-0000-0D00-000003000000}">
      <text>
        <r>
          <rPr>
            <b/>
            <sz val="8"/>
            <color indexed="81"/>
            <rFont val="Tahoma"/>
            <family val="2"/>
          </rPr>
          <t>Pete Horton:</t>
        </r>
        <r>
          <rPr>
            <sz val="8"/>
            <color indexed="81"/>
            <rFont val="Tahoma"/>
            <family val="2"/>
          </rPr>
          <t xml:space="preserve">
Includes new D&amp;O policy premium at $1500</t>
        </r>
      </text>
    </comment>
    <comment ref="G76" authorId="0" shapeId="0" xr:uid="{00000000-0006-0000-0D00-00000400000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E77" authorId="0" shapeId="0" xr:uid="{00000000-0006-0000-0D00-000005000000}">
      <text>
        <r>
          <rPr>
            <b/>
            <sz val="8"/>
            <color indexed="81"/>
            <rFont val="Tahoma"/>
            <family val="2"/>
          </rPr>
          <t>Pete Horton:</t>
        </r>
        <r>
          <rPr>
            <sz val="8"/>
            <color indexed="81"/>
            <rFont val="Tahoma"/>
            <family val="2"/>
          </rPr>
          <t xml:space="preserve">
Average of last two years actual</t>
        </r>
      </text>
    </comment>
    <comment ref="E95" authorId="0" shapeId="0" xr:uid="{00000000-0006-0000-0D00-000006000000}">
      <text>
        <r>
          <rPr>
            <b/>
            <sz val="8"/>
            <color indexed="81"/>
            <rFont val="Tahoma"/>
            <family val="2"/>
          </rPr>
          <t>Pete Horton:</t>
        </r>
        <r>
          <rPr>
            <sz val="8"/>
            <color indexed="81"/>
            <rFont val="Tahoma"/>
            <family val="2"/>
          </rPr>
          <t xml:space="preserve">
Based on same meal cost, rooms at $129 per night plus tax
</t>
        </r>
      </text>
    </comment>
    <comment ref="E104" authorId="0" shapeId="0" xr:uid="{00000000-0006-0000-0D00-000007000000}">
      <text>
        <r>
          <rPr>
            <b/>
            <sz val="8"/>
            <color indexed="81"/>
            <rFont val="Tahoma"/>
            <family val="2"/>
          </rPr>
          <t>Pete Horton:</t>
        </r>
        <r>
          <rPr>
            <sz val="8"/>
            <color indexed="81"/>
            <rFont val="Tahoma"/>
            <family val="2"/>
          </rPr>
          <t xml:space="preserve">
12 at $500</t>
        </r>
      </text>
    </comment>
    <comment ref="F104" authorId="0" shapeId="0" xr:uid="{00000000-0006-0000-0D00-000008000000}">
      <text>
        <r>
          <rPr>
            <b/>
            <sz val="8"/>
            <color indexed="81"/>
            <rFont val="Tahoma"/>
            <family val="2"/>
          </rPr>
          <t>Pete Horton:</t>
        </r>
        <r>
          <rPr>
            <sz val="8"/>
            <color indexed="81"/>
            <rFont val="Tahoma"/>
            <family val="2"/>
          </rPr>
          <t xml:space="preserve">
13 @ $450</t>
        </r>
      </text>
    </comment>
    <comment ref="E105" authorId="0" shapeId="0" xr:uid="{00000000-0006-0000-0D00-000009000000}">
      <text>
        <r>
          <rPr>
            <b/>
            <sz val="8"/>
            <color indexed="81"/>
            <rFont val="Tahoma"/>
            <family val="2"/>
          </rPr>
          <t>Pete Horton:</t>
        </r>
        <r>
          <rPr>
            <sz val="8"/>
            <color indexed="81"/>
            <rFont val="Tahoma"/>
            <family val="2"/>
          </rPr>
          <t xml:space="preserve">
Patti's pins are $598 per 500</t>
        </r>
      </text>
    </comment>
    <comment ref="E106" authorId="0" shapeId="0" xr:uid="{00000000-0006-0000-0D00-00000A000000}">
      <text>
        <r>
          <rPr>
            <b/>
            <sz val="8"/>
            <color indexed="81"/>
            <rFont val="Tahoma"/>
            <family val="2"/>
          </rPr>
          <t>Pete Horton:</t>
        </r>
        <r>
          <rPr>
            <sz val="8"/>
            <color indexed="81"/>
            <rFont val="Tahoma"/>
            <family val="2"/>
          </rPr>
          <t xml:space="preserve">
Round Robin &amp; Super Round Robin and Governor's Official Visit Patches</t>
        </r>
      </text>
    </comment>
    <comment ref="F106" authorId="0" shapeId="0" xr:uid="{00000000-0006-0000-0D00-00000B000000}">
      <text>
        <r>
          <rPr>
            <b/>
            <sz val="8"/>
            <color indexed="81"/>
            <rFont val="Tahoma"/>
            <family val="2"/>
          </rPr>
          <t>Pete Horton:</t>
        </r>
        <r>
          <rPr>
            <sz val="8"/>
            <color indexed="81"/>
            <rFont val="Tahoma"/>
            <family val="2"/>
          </rPr>
          <t xml:space="preserve">
Round Robin &amp; Super Round Robin and Governor's Official Visit Patches</t>
        </r>
      </text>
    </comment>
    <comment ref="F116" authorId="0" shapeId="0" xr:uid="{00000000-0006-0000-0D00-00000C000000}">
      <text>
        <r>
          <rPr>
            <b/>
            <sz val="8"/>
            <color indexed="81"/>
            <rFont val="Tahoma"/>
            <family val="2"/>
          </rPr>
          <t>Pete Horton:</t>
        </r>
        <r>
          <rPr>
            <sz val="8"/>
            <color indexed="81"/>
            <rFont val="Tahoma"/>
            <family val="2"/>
          </rPr>
          <t xml:space="preserve">
700 patches at $ .9
0 per patch
</t>
        </r>
      </text>
    </comment>
    <comment ref="E135" authorId="0" shapeId="0" xr:uid="{00000000-0006-0000-0D00-00000D00000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F49" authorId="0" shapeId="0" xr:uid="{00000000-0006-0000-0E00-000001000000}">
      <text>
        <r>
          <rPr>
            <b/>
            <sz val="8"/>
            <color indexed="81"/>
            <rFont val="Tahoma"/>
            <family val="2"/>
          </rPr>
          <t>Pete Horton:</t>
        </r>
        <r>
          <rPr>
            <sz val="8"/>
            <color indexed="81"/>
            <rFont val="Tahoma"/>
            <family val="2"/>
          </rPr>
          <t xml:space="preserve">
TO BE PRO RATED ON A PER CAPITA BASIS</t>
        </r>
      </text>
    </comment>
    <comment ref="G62" authorId="0" shapeId="0" xr:uid="{00000000-0006-0000-0E00-000002000000}">
      <text>
        <r>
          <rPr>
            <b/>
            <sz val="8"/>
            <color indexed="81"/>
            <rFont val="Tahoma"/>
            <family val="2"/>
          </rPr>
          <t>Pete Horton:</t>
        </r>
        <r>
          <rPr>
            <sz val="8"/>
            <color indexed="81"/>
            <rFont val="Tahoma"/>
            <family val="2"/>
          </rPr>
          <t xml:space="preserve">
Includes new D&amp;O policy premium at $1500</t>
        </r>
      </text>
    </comment>
    <comment ref="I62" authorId="0" shapeId="0" xr:uid="{00000000-0006-0000-0E00-000003000000}">
      <text>
        <r>
          <rPr>
            <b/>
            <sz val="8"/>
            <color indexed="81"/>
            <rFont val="Tahoma"/>
            <family val="2"/>
          </rPr>
          <t>Pete Horton:</t>
        </r>
        <r>
          <rPr>
            <sz val="8"/>
            <color indexed="81"/>
            <rFont val="Tahoma"/>
            <family val="2"/>
          </rPr>
          <t xml:space="preserve">
Includes new D&amp;O policy premium at $1500</t>
        </r>
      </text>
    </comment>
    <comment ref="I74" authorId="0" shapeId="0" xr:uid="{00000000-0006-0000-0E00-00000400000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F75" authorId="0" shapeId="0" xr:uid="{00000000-0006-0000-0E00-000005000000}">
      <text>
        <r>
          <rPr>
            <b/>
            <sz val="8"/>
            <color indexed="81"/>
            <rFont val="Tahoma"/>
            <family val="2"/>
          </rPr>
          <t>Pete Horton:</t>
        </r>
        <r>
          <rPr>
            <sz val="8"/>
            <color indexed="81"/>
            <rFont val="Tahoma"/>
            <family val="2"/>
          </rPr>
          <t xml:space="preserve">
Average of last two years actual</t>
        </r>
      </text>
    </comment>
    <comment ref="F93" authorId="0" shapeId="0" xr:uid="{00000000-0006-0000-0E00-000006000000}">
      <text>
        <r>
          <rPr>
            <b/>
            <sz val="8"/>
            <color indexed="81"/>
            <rFont val="Tahoma"/>
            <family val="2"/>
          </rPr>
          <t>Pete Horton:</t>
        </r>
        <r>
          <rPr>
            <sz val="8"/>
            <color indexed="81"/>
            <rFont val="Tahoma"/>
            <family val="2"/>
          </rPr>
          <t xml:space="preserve">
Based on same meal cost, rooms at $129 per night plus tax
</t>
        </r>
      </text>
    </comment>
    <comment ref="E102" authorId="0" shapeId="0" xr:uid="{00000000-0006-0000-0E00-00000700000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F102" authorId="0" shapeId="0" xr:uid="{00000000-0006-0000-0E00-000008000000}">
      <text>
        <r>
          <rPr>
            <b/>
            <sz val="8"/>
            <color indexed="81"/>
            <rFont val="Tahoma"/>
            <family val="2"/>
          </rPr>
          <t>Pete Horton:</t>
        </r>
        <r>
          <rPr>
            <sz val="8"/>
            <color indexed="81"/>
            <rFont val="Tahoma"/>
            <family val="2"/>
          </rPr>
          <t xml:space="preserve">
12 at $500</t>
        </r>
      </text>
    </comment>
    <comment ref="G102" authorId="0" shapeId="0" xr:uid="{00000000-0006-0000-0E00-000009000000}">
      <text>
        <r>
          <rPr>
            <b/>
            <sz val="8"/>
            <color indexed="81"/>
            <rFont val="Tahoma"/>
            <family val="2"/>
          </rPr>
          <t>Pete Horton:</t>
        </r>
        <r>
          <rPr>
            <sz val="8"/>
            <color indexed="81"/>
            <rFont val="Tahoma"/>
            <family val="2"/>
          </rPr>
          <t xml:space="preserve">
13 @ $450</t>
        </r>
      </text>
    </comment>
    <comment ref="F103" authorId="0" shapeId="0" xr:uid="{00000000-0006-0000-0E00-00000A000000}">
      <text>
        <r>
          <rPr>
            <b/>
            <sz val="8"/>
            <color indexed="81"/>
            <rFont val="Tahoma"/>
            <family val="2"/>
          </rPr>
          <t>Pete Horton:</t>
        </r>
        <r>
          <rPr>
            <sz val="8"/>
            <color indexed="81"/>
            <rFont val="Tahoma"/>
            <family val="2"/>
          </rPr>
          <t xml:space="preserve">
Patti's pins are $598 per 500</t>
        </r>
      </text>
    </comment>
    <comment ref="F104" authorId="0" shapeId="0" xr:uid="{00000000-0006-0000-0E00-00000B000000}">
      <text>
        <r>
          <rPr>
            <b/>
            <sz val="8"/>
            <color indexed="81"/>
            <rFont val="Tahoma"/>
            <family val="2"/>
          </rPr>
          <t>Pete Horton:</t>
        </r>
        <r>
          <rPr>
            <sz val="8"/>
            <color indexed="81"/>
            <rFont val="Tahoma"/>
            <family val="2"/>
          </rPr>
          <t xml:space="preserve">
Round Robin &amp; Super Round Robin and Governor's Official Visit Patches</t>
        </r>
      </text>
    </comment>
    <comment ref="G104" authorId="0" shapeId="0" xr:uid="{00000000-0006-0000-0E00-00000C000000}">
      <text>
        <r>
          <rPr>
            <b/>
            <sz val="8"/>
            <color indexed="81"/>
            <rFont val="Tahoma"/>
            <family val="2"/>
          </rPr>
          <t>Pete Horton:</t>
        </r>
        <r>
          <rPr>
            <sz val="8"/>
            <color indexed="81"/>
            <rFont val="Tahoma"/>
            <family val="2"/>
          </rPr>
          <t xml:space="preserve">
Round Robin &amp; Super Round Robin and Governor's Official Visit Patches</t>
        </r>
      </text>
    </comment>
    <comment ref="G116" authorId="0" shapeId="0" xr:uid="{00000000-0006-0000-0E00-00000D000000}">
      <text>
        <r>
          <rPr>
            <b/>
            <sz val="8"/>
            <color indexed="81"/>
            <rFont val="Tahoma"/>
            <family val="2"/>
          </rPr>
          <t>Pete Horton:</t>
        </r>
        <r>
          <rPr>
            <sz val="8"/>
            <color indexed="81"/>
            <rFont val="Tahoma"/>
            <family val="2"/>
          </rPr>
          <t xml:space="preserve">
700 patches at $ .9
0 per patch
</t>
        </r>
      </text>
    </comment>
    <comment ref="F135" authorId="0" shapeId="0" xr:uid="{00000000-0006-0000-0E00-00000E00000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I62" authorId="0" shapeId="0" xr:uid="{00000000-0006-0000-0F00-000001000000}">
      <text>
        <r>
          <rPr>
            <b/>
            <sz val="8"/>
            <color indexed="81"/>
            <rFont val="Tahoma"/>
            <family val="2"/>
          </rPr>
          <t>Pete Horton:</t>
        </r>
        <r>
          <rPr>
            <sz val="8"/>
            <color indexed="81"/>
            <rFont val="Tahoma"/>
            <family val="2"/>
          </rPr>
          <t xml:space="preserve">
Includes new D&amp;O policy premium at $1500</t>
        </r>
      </text>
    </comment>
    <comment ref="I74" authorId="0" shapeId="0" xr:uid="{00000000-0006-0000-0F00-00000200000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G75" authorId="0" shapeId="0" xr:uid="{00000000-0006-0000-0F00-000003000000}">
      <text>
        <r>
          <rPr>
            <b/>
            <sz val="8"/>
            <color indexed="81"/>
            <rFont val="Tahoma"/>
            <family val="2"/>
          </rPr>
          <t>Pete Horton:</t>
        </r>
        <r>
          <rPr>
            <sz val="8"/>
            <color indexed="81"/>
            <rFont val="Tahoma"/>
            <family val="2"/>
          </rPr>
          <t xml:space="preserve">
Average of last two years actual</t>
        </r>
      </text>
    </comment>
    <comment ref="F92" authorId="0" shapeId="0" xr:uid="{00000000-0006-0000-0F00-000004000000}">
      <text>
        <r>
          <rPr>
            <b/>
            <sz val="8"/>
            <color indexed="81"/>
            <rFont val="Tahoma"/>
            <family val="2"/>
          </rPr>
          <t>Pete Horton:</t>
        </r>
        <r>
          <rPr>
            <sz val="8"/>
            <color indexed="81"/>
            <rFont val="Tahoma"/>
            <family val="2"/>
          </rPr>
          <t xml:space="preserve">
Based on same meal cost, rooms at $129 per night plus tax
</t>
        </r>
      </text>
    </comment>
    <comment ref="F101" authorId="0" shapeId="0" xr:uid="{00000000-0006-0000-0F00-00000500000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F102" authorId="0" shapeId="0" xr:uid="{00000000-0006-0000-0F00-000006000000}">
      <text>
        <r>
          <rPr>
            <b/>
            <sz val="8"/>
            <color indexed="81"/>
            <rFont val="Tahoma"/>
            <family val="2"/>
          </rPr>
          <t>Pete Horton:</t>
        </r>
        <r>
          <rPr>
            <sz val="8"/>
            <color indexed="81"/>
            <rFont val="Tahoma"/>
            <family val="2"/>
          </rPr>
          <t xml:space="preserve">
Patti's pins are $598 per 500</t>
        </r>
      </text>
    </comment>
    <comment ref="F103" authorId="0" shapeId="0" xr:uid="{00000000-0006-0000-0F00-000007000000}">
      <text>
        <r>
          <rPr>
            <b/>
            <sz val="8"/>
            <color indexed="81"/>
            <rFont val="Tahoma"/>
            <family val="2"/>
          </rPr>
          <t>Pete Horton:</t>
        </r>
        <r>
          <rPr>
            <sz val="8"/>
            <color indexed="81"/>
            <rFont val="Tahoma"/>
            <family val="2"/>
          </rPr>
          <t xml:space="preserve">
Round Robin &amp; Super Round Robin and Governor's Official Visit Patches</t>
        </r>
      </text>
    </comment>
    <comment ref="G103" authorId="0" shapeId="0" xr:uid="{00000000-0006-0000-0F00-000008000000}">
      <text>
        <r>
          <rPr>
            <b/>
            <sz val="8"/>
            <color indexed="81"/>
            <rFont val="Tahoma"/>
            <family val="2"/>
          </rPr>
          <t>Pete Horton:</t>
        </r>
        <r>
          <rPr>
            <sz val="8"/>
            <color indexed="81"/>
            <rFont val="Tahoma"/>
            <family val="2"/>
          </rPr>
          <t xml:space="preserve">
Round Robin &amp; Super Round Robin and Governor's Official Visit Patches</t>
        </r>
      </text>
    </comment>
    <comment ref="G114" authorId="0" shapeId="0" xr:uid="{00000000-0006-0000-0F00-000009000000}">
      <text>
        <r>
          <rPr>
            <b/>
            <sz val="8"/>
            <color indexed="81"/>
            <rFont val="Tahoma"/>
            <family val="2"/>
          </rPr>
          <t>Pete Horton:</t>
        </r>
        <r>
          <rPr>
            <sz val="8"/>
            <color indexed="81"/>
            <rFont val="Tahoma"/>
            <family val="2"/>
          </rPr>
          <t xml:space="preserve">
700 patches at $ .9
0 per patch
</t>
        </r>
      </text>
    </comment>
    <comment ref="F133" authorId="0" shapeId="0" xr:uid="{00000000-0006-0000-0F00-00000A00000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I62" authorId="0" shapeId="0" xr:uid="{00000000-0006-0000-1000-000001000000}">
      <text>
        <r>
          <rPr>
            <b/>
            <sz val="8"/>
            <color indexed="81"/>
            <rFont val="Tahoma"/>
            <family val="2"/>
          </rPr>
          <t>Pete Horton:</t>
        </r>
        <r>
          <rPr>
            <sz val="8"/>
            <color indexed="81"/>
            <rFont val="Tahoma"/>
            <family val="2"/>
          </rPr>
          <t xml:space="preserve">
Includes new D&amp;O policy premium at $1500</t>
        </r>
      </text>
    </comment>
    <comment ref="I74" authorId="0" shapeId="0" xr:uid="{00000000-0006-0000-1000-00000200000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G75" authorId="0" shapeId="0" xr:uid="{00000000-0006-0000-1000-000003000000}">
      <text>
        <r>
          <rPr>
            <b/>
            <sz val="8"/>
            <color indexed="81"/>
            <rFont val="Tahoma"/>
            <family val="2"/>
          </rPr>
          <t>Pete Horton:</t>
        </r>
        <r>
          <rPr>
            <sz val="8"/>
            <color indexed="81"/>
            <rFont val="Tahoma"/>
            <family val="2"/>
          </rPr>
          <t xml:space="preserve">
Average of last two years actual</t>
        </r>
      </text>
    </comment>
    <comment ref="F93" authorId="0" shapeId="0" xr:uid="{00000000-0006-0000-1000-000004000000}">
      <text>
        <r>
          <rPr>
            <b/>
            <sz val="8"/>
            <color indexed="81"/>
            <rFont val="Tahoma"/>
            <family val="2"/>
          </rPr>
          <t>Pete Horton:</t>
        </r>
        <r>
          <rPr>
            <sz val="8"/>
            <color indexed="81"/>
            <rFont val="Tahoma"/>
            <family val="2"/>
          </rPr>
          <t xml:space="preserve">
Based on same meal cost, rooms at $129 per night plus tax
</t>
        </r>
      </text>
    </comment>
    <comment ref="F102" authorId="0" shapeId="0" xr:uid="{00000000-0006-0000-1000-00000500000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F103" authorId="0" shapeId="0" xr:uid="{00000000-0006-0000-1000-000006000000}">
      <text>
        <r>
          <rPr>
            <b/>
            <sz val="8"/>
            <color indexed="81"/>
            <rFont val="Tahoma"/>
            <family val="2"/>
          </rPr>
          <t>Pete Horton:</t>
        </r>
        <r>
          <rPr>
            <sz val="8"/>
            <color indexed="81"/>
            <rFont val="Tahoma"/>
            <family val="2"/>
          </rPr>
          <t xml:space="preserve">
Patti's pins are $598 per 500</t>
        </r>
      </text>
    </comment>
    <comment ref="F104" authorId="0" shapeId="0" xr:uid="{00000000-0006-0000-1000-000007000000}">
      <text>
        <r>
          <rPr>
            <b/>
            <sz val="8"/>
            <color indexed="81"/>
            <rFont val="Tahoma"/>
            <family val="2"/>
          </rPr>
          <t>Pete Horton:</t>
        </r>
        <r>
          <rPr>
            <sz val="8"/>
            <color indexed="81"/>
            <rFont val="Tahoma"/>
            <family val="2"/>
          </rPr>
          <t xml:space="preserve">
Round Robin &amp; Super Round Robin and Governor's Official Visit Patches</t>
        </r>
      </text>
    </comment>
    <comment ref="G104" authorId="0" shapeId="0" xr:uid="{00000000-0006-0000-1000-000008000000}">
      <text>
        <r>
          <rPr>
            <b/>
            <sz val="8"/>
            <color indexed="81"/>
            <rFont val="Tahoma"/>
            <family val="2"/>
          </rPr>
          <t>Pete Horton:</t>
        </r>
        <r>
          <rPr>
            <sz val="8"/>
            <color indexed="81"/>
            <rFont val="Tahoma"/>
            <family val="2"/>
          </rPr>
          <t xml:space="preserve">
Round Robin &amp; Super Round Robin and Governor's Official Visit Patches</t>
        </r>
      </text>
    </comment>
    <comment ref="G115" authorId="0" shapeId="0" xr:uid="{00000000-0006-0000-1000-000009000000}">
      <text>
        <r>
          <rPr>
            <b/>
            <sz val="8"/>
            <color indexed="81"/>
            <rFont val="Tahoma"/>
            <family val="2"/>
          </rPr>
          <t>Pete Horton:</t>
        </r>
        <r>
          <rPr>
            <sz val="8"/>
            <color indexed="81"/>
            <rFont val="Tahoma"/>
            <family val="2"/>
          </rPr>
          <t xml:space="preserve">
700 patches at $ .9
0 per patch
</t>
        </r>
      </text>
    </comment>
    <comment ref="F134" authorId="0" shapeId="0" xr:uid="{00000000-0006-0000-1000-00000A00000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33" authorId="0" shapeId="0" xr:uid="{00000000-0006-0000-1100-000001000000}">
      <text>
        <r>
          <rPr>
            <b/>
            <sz val="8"/>
            <color indexed="81"/>
            <rFont val="Tahoma"/>
            <family val="2"/>
          </rPr>
          <t>Pete Horton:</t>
        </r>
        <r>
          <rPr>
            <sz val="8"/>
            <color indexed="81"/>
            <rFont val="Tahoma"/>
            <family val="2"/>
          </rPr>
          <t xml:space="preserve">
Should increase be based on incrase in salaries and office?
</t>
        </r>
      </text>
    </comment>
    <comment ref="E49" authorId="0" shapeId="0" xr:uid="{00000000-0006-0000-1100-000002000000}">
      <text>
        <r>
          <rPr>
            <b/>
            <sz val="8"/>
            <color indexed="81"/>
            <rFont val="Tahoma"/>
            <family val="2"/>
          </rPr>
          <t>Pete Horton:</t>
        </r>
        <r>
          <rPr>
            <sz val="8"/>
            <color indexed="81"/>
            <rFont val="Tahoma"/>
            <family val="2"/>
          </rPr>
          <t xml:space="preserve">
Should increase be based on increase in salaries and office?</t>
        </r>
      </text>
    </comment>
    <comment ref="K61" authorId="0" shapeId="0" xr:uid="{00000000-0006-0000-1100-000003000000}">
      <text>
        <r>
          <rPr>
            <b/>
            <sz val="8"/>
            <color indexed="81"/>
            <rFont val="Tahoma"/>
            <family val="2"/>
          </rPr>
          <t>Pete Horton:</t>
        </r>
        <r>
          <rPr>
            <sz val="8"/>
            <color indexed="81"/>
            <rFont val="Tahoma"/>
            <family val="2"/>
          </rPr>
          <t xml:space="preserve">
Includes new D&amp;O policy premium at $1500</t>
        </r>
      </text>
    </comment>
    <comment ref="K73" authorId="0" shapeId="0" xr:uid="{00000000-0006-0000-1100-00000400000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I74" authorId="0" shapeId="0" xr:uid="{00000000-0006-0000-1100-000005000000}">
      <text>
        <r>
          <rPr>
            <b/>
            <sz val="8"/>
            <color indexed="81"/>
            <rFont val="Tahoma"/>
            <family val="2"/>
          </rPr>
          <t>Pete Horton:</t>
        </r>
        <r>
          <rPr>
            <sz val="8"/>
            <color indexed="81"/>
            <rFont val="Tahoma"/>
            <family val="2"/>
          </rPr>
          <t xml:space="preserve">
Average of last two years actual</t>
        </r>
      </text>
    </comment>
    <comment ref="G91" authorId="0" shapeId="0" xr:uid="{00000000-0006-0000-1100-000006000000}">
      <text>
        <r>
          <rPr>
            <b/>
            <sz val="8"/>
            <color indexed="81"/>
            <rFont val="Tahoma"/>
            <family val="2"/>
          </rPr>
          <t>Pete Horton:</t>
        </r>
        <r>
          <rPr>
            <sz val="8"/>
            <color indexed="81"/>
            <rFont val="Tahoma"/>
            <family val="2"/>
          </rPr>
          <t xml:space="preserve">
Based on same meal cost, rooms at $129 per night plus tax
</t>
        </r>
      </text>
    </comment>
    <comment ref="G101" authorId="0" shapeId="0" xr:uid="{00000000-0006-0000-1100-00000700000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G102" authorId="0" shapeId="0" xr:uid="{00000000-0006-0000-1100-000008000000}">
      <text>
        <r>
          <rPr>
            <b/>
            <sz val="8"/>
            <color indexed="81"/>
            <rFont val="Tahoma"/>
            <family val="2"/>
          </rPr>
          <t>Pete Horton:</t>
        </r>
        <r>
          <rPr>
            <sz val="8"/>
            <color indexed="81"/>
            <rFont val="Tahoma"/>
            <family val="2"/>
          </rPr>
          <t xml:space="preserve">
Patti's pins are $598 per 500</t>
        </r>
      </text>
    </comment>
    <comment ref="G103" authorId="0" shapeId="0" xr:uid="{00000000-0006-0000-1100-000009000000}">
      <text>
        <r>
          <rPr>
            <b/>
            <sz val="8"/>
            <color indexed="81"/>
            <rFont val="Tahoma"/>
            <family val="2"/>
          </rPr>
          <t>Pete Horton:</t>
        </r>
        <r>
          <rPr>
            <sz val="8"/>
            <color indexed="81"/>
            <rFont val="Tahoma"/>
            <family val="2"/>
          </rPr>
          <t xml:space="preserve">
Round Robin &amp; Super Round Robin and Governor's Official Visit Patches</t>
        </r>
      </text>
    </comment>
    <comment ref="I103" authorId="0" shapeId="0" xr:uid="{00000000-0006-0000-1100-00000A000000}">
      <text>
        <r>
          <rPr>
            <b/>
            <sz val="8"/>
            <color indexed="81"/>
            <rFont val="Tahoma"/>
            <family val="2"/>
          </rPr>
          <t>Pete Horton:</t>
        </r>
        <r>
          <rPr>
            <sz val="8"/>
            <color indexed="81"/>
            <rFont val="Tahoma"/>
            <family val="2"/>
          </rPr>
          <t xml:space="preserve">
Round Robin &amp; Super Round Robin and Governor's Official Visit Patches</t>
        </r>
      </text>
    </comment>
    <comment ref="G134" authorId="0" shapeId="0" xr:uid="{00000000-0006-0000-1100-00000B00000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33" authorId="0" shapeId="0" xr:uid="{00000000-0006-0000-1200-000001000000}">
      <text>
        <r>
          <rPr>
            <b/>
            <sz val="8"/>
            <color indexed="81"/>
            <rFont val="Tahoma"/>
            <family val="2"/>
          </rPr>
          <t>Pete Horton:</t>
        </r>
        <r>
          <rPr>
            <sz val="8"/>
            <color indexed="81"/>
            <rFont val="Tahoma"/>
            <family val="2"/>
          </rPr>
          <t xml:space="preserve">
Should increase be based on incrase in salaries and office?
</t>
        </r>
      </text>
    </comment>
    <comment ref="E49" authorId="0" shapeId="0" xr:uid="{00000000-0006-0000-1200-000002000000}">
      <text>
        <r>
          <rPr>
            <b/>
            <sz val="8"/>
            <color indexed="81"/>
            <rFont val="Tahoma"/>
            <family val="2"/>
          </rPr>
          <t>Pete Horton:</t>
        </r>
        <r>
          <rPr>
            <sz val="8"/>
            <color indexed="81"/>
            <rFont val="Tahoma"/>
            <family val="2"/>
          </rPr>
          <t xml:space="preserve">
Should increase be based on increase in salaries and office?</t>
        </r>
      </text>
    </comment>
    <comment ref="K61" authorId="0" shapeId="0" xr:uid="{00000000-0006-0000-1200-000003000000}">
      <text>
        <r>
          <rPr>
            <b/>
            <sz val="8"/>
            <color indexed="81"/>
            <rFont val="Tahoma"/>
            <family val="2"/>
          </rPr>
          <t>Pete Horton:</t>
        </r>
        <r>
          <rPr>
            <sz val="8"/>
            <color indexed="81"/>
            <rFont val="Tahoma"/>
            <family val="2"/>
          </rPr>
          <t xml:space="preserve">
Includes new D&amp;O policy premium at $1500</t>
        </r>
      </text>
    </comment>
    <comment ref="K73" authorId="0" shapeId="0" xr:uid="{00000000-0006-0000-1200-000004000000}">
      <text>
        <r>
          <rPr>
            <b/>
            <sz val="8"/>
            <color indexed="81"/>
            <rFont val="Tahoma"/>
            <family val="2"/>
          </rPr>
          <t>Pete Horton:</t>
        </r>
        <r>
          <rPr>
            <sz val="8"/>
            <color indexed="81"/>
            <rFont val="Tahoma"/>
            <family val="2"/>
          </rPr>
          <t xml:space="preserve">
Includes $6000 reimbursement from Riviera for convention salary used for part time expense in July 2004
</t>
        </r>
      </text>
    </comment>
    <comment ref="I74" authorId="0" shapeId="0" xr:uid="{00000000-0006-0000-1200-000005000000}">
      <text>
        <r>
          <rPr>
            <b/>
            <sz val="8"/>
            <color indexed="81"/>
            <rFont val="Tahoma"/>
            <family val="2"/>
          </rPr>
          <t>Pete Horton:</t>
        </r>
        <r>
          <rPr>
            <sz val="8"/>
            <color indexed="81"/>
            <rFont val="Tahoma"/>
            <family val="2"/>
          </rPr>
          <t xml:space="preserve">
Average of last two years actual</t>
        </r>
      </text>
    </comment>
    <comment ref="G91" authorId="0" shapeId="0" xr:uid="{00000000-0006-0000-1200-000006000000}">
      <text>
        <r>
          <rPr>
            <b/>
            <sz val="8"/>
            <color indexed="81"/>
            <rFont val="Tahoma"/>
            <family val="2"/>
          </rPr>
          <t>Pete Horton:</t>
        </r>
        <r>
          <rPr>
            <sz val="8"/>
            <color indexed="81"/>
            <rFont val="Tahoma"/>
            <family val="2"/>
          </rPr>
          <t xml:space="preserve">
Based on same meal cost, rooms at $129 per night plus tax
</t>
        </r>
      </text>
    </comment>
    <comment ref="E101" authorId="0" shapeId="0" xr:uid="{00000000-0006-0000-1200-000007000000}">
      <text>
        <r>
          <rPr>
            <b/>
            <sz val="8"/>
            <color indexed="81"/>
            <rFont val="Tahoma"/>
            <family val="2"/>
          </rPr>
          <t>Pete Horton:</t>
        </r>
        <r>
          <rPr>
            <sz val="8"/>
            <color indexed="81"/>
            <rFont val="Tahoma"/>
            <family val="2"/>
          </rPr>
          <t xml:space="preserve">
16 at $262.50 each</t>
        </r>
      </text>
    </comment>
    <comment ref="G101" authorId="0" shapeId="0" xr:uid="{00000000-0006-0000-1200-000008000000}">
      <text>
        <r>
          <rPr>
            <b/>
            <sz val="8"/>
            <color indexed="81"/>
            <rFont val="Tahoma"/>
            <family val="2"/>
          </rPr>
          <t>Pete Horton:
$1500 for counserlor from Hawaii
12 other counselors @ $500
Parlimentarian @ $500
Less:  $1,000 reserve</t>
        </r>
        <r>
          <rPr>
            <sz val="8"/>
            <color indexed="81"/>
            <rFont val="Tahoma"/>
            <family val="2"/>
          </rPr>
          <t xml:space="preserve">
</t>
        </r>
      </text>
    </comment>
    <comment ref="G102" authorId="0" shapeId="0" xr:uid="{00000000-0006-0000-1200-000009000000}">
      <text>
        <r>
          <rPr>
            <b/>
            <sz val="8"/>
            <color indexed="81"/>
            <rFont val="Tahoma"/>
            <family val="2"/>
          </rPr>
          <t>Pete Horton:</t>
        </r>
        <r>
          <rPr>
            <sz val="8"/>
            <color indexed="81"/>
            <rFont val="Tahoma"/>
            <family val="2"/>
          </rPr>
          <t xml:space="preserve">
Patti's pins are $598 per 500</t>
        </r>
      </text>
    </comment>
    <comment ref="G103" authorId="0" shapeId="0" xr:uid="{00000000-0006-0000-1200-00000A000000}">
      <text>
        <r>
          <rPr>
            <b/>
            <sz val="8"/>
            <color indexed="81"/>
            <rFont val="Tahoma"/>
            <family val="2"/>
          </rPr>
          <t>Pete Horton:</t>
        </r>
        <r>
          <rPr>
            <sz val="8"/>
            <color indexed="81"/>
            <rFont val="Tahoma"/>
            <family val="2"/>
          </rPr>
          <t xml:space="preserve">
Round Robin &amp; Super Round Robin and Governor's Official Visit Patches</t>
        </r>
      </text>
    </comment>
    <comment ref="I103" authorId="0" shapeId="0" xr:uid="{00000000-0006-0000-1200-00000B000000}">
      <text>
        <r>
          <rPr>
            <b/>
            <sz val="8"/>
            <color indexed="81"/>
            <rFont val="Tahoma"/>
            <family val="2"/>
          </rPr>
          <t>Pete Horton:</t>
        </r>
        <r>
          <rPr>
            <sz val="8"/>
            <color indexed="81"/>
            <rFont val="Tahoma"/>
            <family val="2"/>
          </rPr>
          <t xml:space="preserve">
Round Robin &amp; Super Round Robin and Governor's Official Visit Patches</t>
        </r>
      </text>
    </comment>
    <comment ref="G134" authorId="0" shapeId="0" xr:uid="{00000000-0006-0000-1200-00000C000000}">
      <text>
        <r>
          <rPr>
            <b/>
            <sz val="8"/>
            <color indexed="81"/>
            <rFont val="Tahoma"/>
            <family val="2"/>
          </rPr>
          <t>Pete Horton:</t>
        </r>
        <r>
          <rPr>
            <sz val="8"/>
            <color indexed="81"/>
            <rFont val="Tahoma"/>
            <family val="2"/>
          </rPr>
          <t xml:space="preserve">
PH estimate only based on email from Lynn on 3-15-05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47" authorId="0" shapeId="0" xr:uid="{00000000-0006-0000-1300-000001000000}">
      <text>
        <r>
          <rPr>
            <b/>
            <sz val="8"/>
            <color indexed="81"/>
            <rFont val="Tahoma"/>
            <family val="2"/>
          </rPr>
          <t>Pete Horton:</t>
        </r>
        <r>
          <rPr>
            <sz val="8"/>
            <color indexed="81"/>
            <rFont val="Tahoma"/>
            <family val="2"/>
          </rPr>
          <t xml:space="preserve">
Average of last three years</t>
        </r>
      </text>
    </comment>
    <comment ref="F48" authorId="0" shapeId="0" xr:uid="{00000000-0006-0000-1300-000002000000}">
      <text>
        <r>
          <rPr>
            <b/>
            <sz val="8"/>
            <color indexed="81"/>
            <rFont val="Tahoma"/>
            <family val="2"/>
          </rPr>
          <t>Pete Horton:</t>
        </r>
        <r>
          <rPr>
            <sz val="8"/>
            <color indexed="81"/>
            <rFont val="Tahoma"/>
            <family val="2"/>
          </rPr>
          <t xml:space="preserve">
Should increase be based on increase in salaries and office?</t>
        </r>
      </text>
    </comment>
    <comment ref="K73" authorId="0" shapeId="0" xr:uid="{00000000-0006-0000-1300-000003000000}">
      <text>
        <r>
          <rPr>
            <b/>
            <sz val="8"/>
            <color indexed="81"/>
            <rFont val="Tahoma"/>
            <family val="2"/>
          </rPr>
          <t>Pete Horton:</t>
        </r>
        <r>
          <rPr>
            <sz val="8"/>
            <color indexed="81"/>
            <rFont val="Tahoma"/>
            <family val="2"/>
          </rPr>
          <t xml:space="preserve">
Average of last two years actual</t>
        </r>
      </text>
    </comment>
    <comment ref="E92" authorId="0" shapeId="0" xr:uid="{00000000-0006-0000-1300-000004000000}">
      <text>
        <r>
          <rPr>
            <b/>
            <sz val="8"/>
            <color indexed="81"/>
            <rFont val="Tahoma"/>
            <family val="2"/>
          </rPr>
          <t>Pete Horton:</t>
        </r>
        <r>
          <rPr>
            <sz val="8"/>
            <color indexed="81"/>
            <rFont val="Tahoma"/>
            <family val="2"/>
          </rPr>
          <t xml:space="preserve">
Will use $0.42 per mile</t>
        </r>
      </text>
    </comment>
    <comment ref="K102" authorId="0" shapeId="0" xr:uid="{00000000-0006-0000-1300-000005000000}">
      <text>
        <r>
          <rPr>
            <b/>
            <sz val="8"/>
            <color indexed="81"/>
            <rFont val="Tahoma"/>
            <family val="2"/>
          </rPr>
          <t>Pete Horton:</t>
        </r>
        <r>
          <rPr>
            <sz val="8"/>
            <color indexed="81"/>
            <rFont val="Tahoma"/>
            <family val="2"/>
          </rPr>
          <t xml:space="preserve">
Round Robin &amp; Super Round Robin and Governor's Official Visit Patches</t>
        </r>
      </text>
    </comment>
    <comment ref="E132" authorId="0" shapeId="0" xr:uid="{00000000-0006-0000-1300-000006000000}">
      <text>
        <r>
          <rPr>
            <b/>
            <sz val="8"/>
            <color indexed="81"/>
            <rFont val="Tahoma"/>
            <family val="2"/>
          </rPr>
          <t>Pete Horton:</t>
        </r>
        <r>
          <rPr>
            <sz val="8"/>
            <color indexed="81"/>
            <rFont val="Tahoma"/>
            <family val="2"/>
          </rPr>
          <t xml:space="preserve">
Used last three years average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D118" authorId="0" shapeId="0" xr:uid="{00000000-0006-0000-0200-000001000000}">
      <text>
        <r>
          <rPr>
            <sz val="8"/>
            <color indexed="81"/>
            <rFont val="Tahoma"/>
            <family val="2"/>
          </rPr>
          <t xml:space="preserve">Give pins to team only.  Sell minimum of 10 pins for $ 25.00.
</t>
        </r>
      </text>
    </comment>
    <comment ref="D126" authorId="0" shapeId="0" xr:uid="{00000000-0006-0000-0200-000002000000}">
      <text>
        <r>
          <rPr>
            <sz val="8"/>
            <color indexed="81"/>
            <rFont val="Tahoma"/>
            <family val="2"/>
          </rPr>
          <t xml:space="preserve">Adjust contingency fund to balance budget to zero.  Fine tune remaining accounts with difference being charged against contingency fund.
</t>
        </r>
      </text>
    </comment>
    <comment ref="D136" authorId="0" shapeId="0" xr:uid="{00000000-0006-0000-0200-000003000000}">
      <text>
        <r>
          <rPr>
            <sz val="8"/>
            <color indexed="81"/>
            <rFont val="Tahoma"/>
            <family val="2"/>
          </rPr>
          <t xml:space="preserve">Reduced budget reflects building of SY convention travel into SY convention budgets.
</t>
        </r>
      </text>
    </comment>
    <comment ref="D143" authorId="0" shapeId="0" xr:uid="{00000000-0006-0000-0200-000004000000}">
      <text>
        <r>
          <rPr>
            <sz val="8"/>
            <color indexed="81"/>
            <rFont val="Tahoma"/>
            <family val="2"/>
          </rPr>
          <t xml:space="preserve">Get cost of labels and insert here.  Get YTD on Cal-Nev-Ha from Dianne.  Run checks in Quicken.  Check with Reid on his bulletin Editor.
</t>
        </r>
      </text>
    </comment>
    <comment ref="C179" authorId="0" shapeId="0" xr:uid="{00000000-0006-0000-0200-000005000000}">
      <text>
        <r>
          <rPr>
            <sz val="8"/>
            <color indexed="81"/>
            <rFont val="Tahoma"/>
            <family val="2"/>
          </rPr>
          <t xml:space="preserve">Suggest that we contact Litwack travel and get proposal for sending District Board.  We would pay for tickets.  Tickets for spouse could optionally be purchased by Board member, if they desired.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F47" authorId="0" shapeId="0" xr:uid="{00000000-0006-0000-1400-000001000000}">
      <text>
        <r>
          <rPr>
            <b/>
            <sz val="8"/>
            <color indexed="81"/>
            <rFont val="Tahoma"/>
            <family val="2"/>
          </rPr>
          <t>Pete Horton:</t>
        </r>
        <r>
          <rPr>
            <sz val="8"/>
            <color indexed="81"/>
            <rFont val="Tahoma"/>
            <family val="2"/>
          </rPr>
          <t xml:space="preserve">
Average of last three years</t>
        </r>
      </text>
    </comment>
    <comment ref="G48" authorId="0" shapeId="0" xr:uid="{00000000-0006-0000-1400-000002000000}">
      <text>
        <r>
          <rPr>
            <b/>
            <sz val="8"/>
            <color indexed="81"/>
            <rFont val="Tahoma"/>
            <family val="2"/>
          </rPr>
          <t>Pete Horton:</t>
        </r>
        <r>
          <rPr>
            <sz val="8"/>
            <color indexed="81"/>
            <rFont val="Tahoma"/>
            <family val="2"/>
          </rPr>
          <t xml:space="preserve">
Should increase be based on increase in salaries and office?</t>
        </r>
      </text>
    </comment>
    <comment ref="F92" authorId="0" shapeId="0" xr:uid="{00000000-0006-0000-1400-000003000000}">
      <text>
        <r>
          <rPr>
            <b/>
            <sz val="8"/>
            <color indexed="81"/>
            <rFont val="Tahoma"/>
            <family val="2"/>
          </rPr>
          <t>Pete Horton:</t>
        </r>
        <r>
          <rPr>
            <sz val="8"/>
            <color indexed="81"/>
            <rFont val="Tahoma"/>
            <family val="2"/>
          </rPr>
          <t xml:space="preserve">
Will use $0.42 per mile</t>
        </r>
      </text>
    </comment>
    <comment ref="F132" authorId="0" shapeId="0" xr:uid="{00000000-0006-0000-1400-000004000000}">
      <text>
        <r>
          <rPr>
            <b/>
            <sz val="8"/>
            <color indexed="81"/>
            <rFont val="Tahoma"/>
            <family val="2"/>
          </rPr>
          <t>Pete Horton:</t>
        </r>
        <r>
          <rPr>
            <sz val="8"/>
            <color indexed="81"/>
            <rFont val="Tahoma"/>
            <family val="2"/>
          </rPr>
          <t xml:space="preserve">
Used last three years average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G35" authorId="0" shapeId="0" xr:uid="{00000000-0006-0000-1500-000001000000}">
      <text>
        <r>
          <rPr>
            <b/>
            <sz val="8"/>
            <color indexed="81"/>
            <rFont val="Tahoma"/>
            <family val="2"/>
          </rPr>
          <t>Pete Horton:</t>
        </r>
        <r>
          <rPr>
            <sz val="8"/>
            <color indexed="81"/>
            <rFont val="Tahoma"/>
            <family val="2"/>
          </rPr>
          <t xml:space="preserve">
Average of last three years</t>
        </r>
      </text>
    </comment>
    <comment ref="I36" authorId="0" shapeId="0" xr:uid="{00000000-0006-0000-1500-000002000000}">
      <text>
        <r>
          <rPr>
            <b/>
            <sz val="8"/>
            <color indexed="81"/>
            <rFont val="Tahoma"/>
            <family val="2"/>
          </rPr>
          <t>Pete Horton:</t>
        </r>
        <r>
          <rPr>
            <sz val="8"/>
            <color indexed="81"/>
            <rFont val="Tahoma"/>
            <family val="2"/>
          </rPr>
          <t xml:space="preserve">
Should increase be based on increase in salaries and office?</t>
        </r>
      </text>
    </comment>
    <comment ref="G81" authorId="0" shapeId="0" xr:uid="{00000000-0006-0000-1500-000003000000}">
      <text>
        <r>
          <rPr>
            <b/>
            <sz val="8"/>
            <color indexed="81"/>
            <rFont val="Tahoma"/>
            <family val="2"/>
          </rPr>
          <t>Pete Horton:</t>
        </r>
        <r>
          <rPr>
            <sz val="8"/>
            <color indexed="81"/>
            <rFont val="Tahoma"/>
            <family val="2"/>
          </rPr>
          <t xml:space="preserve">
Will use $0.42 per mile</t>
        </r>
      </text>
    </comment>
    <comment ref="G121" authorId="0" shapeId="0" xr:uid="{00000000-0006-0000-1500-000004000000}">
      <text>
        <r>
          <rPr>
            <b/>
            <sz val="8"/>
            <color indexed="81"/>
            <rFont val="Tahoma"/>
            <family val="2"/>
          </rPr>
          <t>Pete Horton:</t>
        </r>
        <r>
          <rPr>
            <sz val="8"/>
            <color indexed="81"/>
            <rFont val="Tahoma"/>
            <family val="2"/>
          </rPr>
          <t xml:space="preserve">
Used last three years average
</t>
        </r>
      </text>
    </comment>
    <comment ref="E146" authorId="0" shapeId="0" xr:uid="{00000000-0006-0000-1500-00000500000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I35" authorId="0" shapeId="0" xr:uid="{00000000-0006-0000-1600-000001000000}">
      <text>
        <r>
          <rPr>
            <b/>
            <sz val="8"/>
            <color indexed="81"/>
            <rFont val="Tahoma"/>
            <family val="2"/>
          </rPr>
          <t>Pete Horton:</t>
        </r>
        <r>
          <rPr>
            <sz val="8"/>
            <color indexed="81"/>
            <rFont val="Tahoma"/>
            <family val="2"/>
          </rPr>
          <t xml:space="preserve">
Average of last three years</t>
        </r>
      </text>
    </comment>
    <comment ref="K37" authorId="0" shapeId="0" xr:uid="{00000000-0006-0000-1600-000002000000}">
      <text>
        <r>
          <rPr>
            <b/>
            <sz val="8"/>
            <color indexed="81"/>
            <rFont val="Tahoma"/>
            <family val="2"/>
          </rPr>
          <t>Pete Horton:</t>
        </r>
        <r>
          <rPr>
            <sz val="8"/>
            <color indexed="81"/>
            <rFont val="Tahoma"/>
            <family val="2"/>
          </rPr>
          <t xml:space="preserve">
Should increase be based on increase in salaries and office?</t>
        </r>
      </text>
    </comment>
    <comment ref="I82" authorId="0" shapeId="0" xr:uid="{00000000-0006-0000-1600-000003000000}">
      <text>
        <r>
          <rPr>
            <b/>
            <sz val="8"/>
            <color indexed="81"/>
            <rFont val="Tahoma"/>
            <family val="2"/>
          </rPr>
          <t>Pete Horton:</t>
        </r>
        <r>
          <rPr>
            <sz val="8"/>
            <color indexed="81"/>
            <rFont val="Tahoma"/>
            <family val="2"/>
          </rPr>
          <t xml:space="preserve">
Will use $0.42 per mile</t>
        </r>
      </text>
    </comment>
    <comment ref="I121" authorId="0" shapeId="0" xr:uid="{00000000-0006-0000-1600-000004000000}">
      <text>
        <r>
          <rPr>
            <b/>
            <sz val="8"/>
            <color indexed="81"/>
            <rFont val="Tahoma"/>
            <family val="2"/>
          </rPr>
          <t>Pete Horton:</t>
        </r>
        <r>
          <rPr>
            <sz val="8"/>
            <color indexed="81"/>
            <rFont val="Tahoma"/>
            <family val="2"/>
          </rPr>
          <t xml:space="preserve">
Used last three years average
</t>
        </r>
      </text>
    </comment>
    <comment ref="F146" authorId="0" shapeId="0" xr:uid="{00000000-0006-0000-1600-00000500000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K40" authorId="0" shapeId="0" xr:uid="{00000000-0006-0000-1700-000001000000}">
      <text>
        <r>
          <rPr>
            <b/>
            <sz val="8"/>
            <color indexed="81"/>
            <rFont val="Tahoma"/>
            <family val="2"/>
          </rPr>
          <t>Pete Horton:</t>
        </r>
        <r>
          <rPr>
            <sz val="8"/>
            <color indexed="81"/>
            <rFont val="Tahoma"/>
            <family val="2"/>
          </rPr>
          <t xml:space="preserve">
Average of last three years</t>
        </r>
      </text>
    </comment>
    <comment ref="M42" authorId="0" shapeId="0" xr:uid="{00000000-0006-0000-1700-000002000000}">
      <text>
        <r>
          <rPr>
            <b/>
            <sz val="8"/>
            <color indexed="81"/>
            <rFont val="Tahoma"/>
            <family val="2"/>
          </rPr>
          <t>Pete Horton:</t>
        </r>
        <r>
          <rPr>
            <sz val="8"/>
            <color indexed="81"/>
            <rFont val="Tahoma"/>
            <family val="2"/>
          </rPr>
          <t xml:space="preserve">
Should increase be based on increase in salaries and office?</t>
        </r>
      </text>
    </comment>
    <comment ref="K89" authorId="0" shapeId="0" xr:uid="{00000000-0006-0000-1700-000003000000}">
      <text>
        <r>
          <rPr>
            <b/>
            <sz val="8"/>
            <color indexed="81"/>
            <rFont val="Tahoma"/>
            <family val="2"/>
          </rPr>
          <t>Pete Horton:</t>
        </r>
        <r>
          <rPr>
            <sz val="8"/>
            <color indexed="81"/>
            <rFont val="Tahoma"/>
            <family val="2"/>
          </rPr>
          <t xml:space="preserve">
Will use $0.42 per mile</t>
        </r>
      </text>
    </comment>
    <comment ref="K129" authorId="0" shapeId="0" xr:uid="{00000000-0006-0000-1700-000004000000}">
      <text>
        <r>
          <rPr>
            <b/>
            <sz val="8"/>
            <color indexed="81"/>
            <rFont val="Tahoma"/>
            <family val="2"/>
          </rPr>
          <t>Pete Horton:</t>
        </r>
        <r>
          <rPr>
            <sz val="8"/>
            <color indexed="81"/>
            <rFont val="Tahoma"/>
            <family val="2"/>
          </rPr>
          <t xml:space="preserve">
Used last three years average
</t>
        </r>
      </text>
    </comment>
    <comment ref="G154" authorId="0" shapeId="0" xr:uid="{00000000-0006-0000-1700-00000500000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I160" authorId="0" shapeId="0" xr:uid="{00000000-0006-0000-1800-00000100000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B15" authorId="0" shapeId="0" xr:uid="{00000000-0006-0000-1900-000001000000}">
      <text>
        <r>
          <rPr>
            <b/>
            <sz val="9"/>
            <color indexed="81"/>
            <rFont val="Tahoma"/>
            <family val="2"/>
          </rPr>
          <t>Pete Horton:</t>
        </r>
        <r>
          <rPr>
            <sz val="9"/>
            <color indexed="81"/>
            <rFont val="Tahoma"/>
            <family val="2"/>
          </rPr>
          <t xml:space="preserve">
Original number was 12500
</t>
        </r>
      </text>
    </comment>
    <comment ref="K159" authorId="0" shapeId="0" xr:uid="{00000000-0006-0000-1900-000002000000}">
      <text>
        <r>
          <rPr>
            <b/>
            <sz val="8"/>
            <color indexed="81"/>
            <rFont val="Tahoma"/>
            <family val="2"/>
          </rPr>
          <t>Pete Horton:</t>
        </r>
        <r>
          <rPr>
            <sz val="8"/>
            <color indexed="81"/>
            <rFont val="Tahoma"/>
            <family val="2"/>
          </rPr>
          <t xml:space="preserve">
InConTra rebate:  $10,000
Surplus:  savings of 20 members @ $1,500</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Pete Horton</author>
    <author>PeteH</author>
  </authors>
  <commentList>
    <comment ref="B14" authorId="0" shapeId="0" xr:uid="{00000000-0006-0000-1A00-000001000000}">
      <text>
        <r>
          <rPr>
            <b/>
            <sz val="9"/>
            <color indexed="81"/>
            <rFont val="Tahoma"/>
            <family val="2"/>
          </rPr>
          <t>Pete Horton:</t>
        </r>
        <r>
          <rPr>
            <sz val="9"/>
            <color indexed="81"/>
            <rFont val="Tahoma"/>
            <family val="2"/>
          </rPr>
          <t xml:space="preserve">
Original number was 12500
</t>
        </r>
      </text>
    </comment>
    <comment ref="B174" authorId="1" shapeId="0" xr:uid="{00000000-0006-0000-1A00-000002000000}">
      <text>
        <r>
          <rPr>
            <b/>
            <sz val="9"/>
            <color indexed="81"/>
            <rFont val="Tahoma"/>
            <family val="2"/>
          </rPr>
          <t>PeteH:</t>
        </r>
        <r>
          <rPr>
            <sz val="9"/>
            <color indexed="81"/>
            <rFont val="Tahoma"/>
            <family val="2"/>
          </rPr>
          <t xml:space="preserve">
Tokyo # was 16</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B14" authorId="0" shapeId="0" xr:uid="{00000000-0006-0000-1C00-000001000000}">
      <text>
        <r>
          <rPr>
            <b/>
            <sz val="9"/>
            <color indexed="81"/>
            <rFont val="Tahoma"/>
            <family val="2"/>
          </rPr>
          <t>Pete Horton:</t>
        </r>
        <r>
          <rPr>
            <sz val="9"/>
            <color indexed="81"/>
            <rFont val="Tahoma"/>
            <family val="2"/>
          </rPr>
          <t xml:space="preserve">
Original number was 12500
</t>
        </r>
      </text>
    </comment>
    <comment ref="E68" authorId="0" shapeId="0" xr:uid="{00000000-0006-0000-1C00-000002000000}">
      <text>
        <r>
          <rPr>
            <b/>
            <sz val="9"/>
            <color indexed="81"/>
            <rFont val="Tahoma"/>
            <family val="2"/>
          </rPr>
          <t>Pete Horton:</t>
        </r>
        <r>
          <rPr>
            <sz val="9"/>
            <color indexed="81"/>
            <rFont val="Tahoma"/>
            <family val="2"/>
          </rPr>
          <t xml:space="preserve">
Current rate is $55296.  Changing to $57500 should be fine.</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Pete Horton</author>
    <author>Christy Martinez</author>
  </authors>
  <commentList>
    <comment ref="B14" authorId="0" shapeId="0" xr:uid="{00000000-0006-0000-1D00-000001000000}">
      <text>
        <r>
          <rPr>
            <b/>
            <sz val="9"/>
            <color indexed="81"/>
            <rFont val="Tahoma"/>
            <family val="2"/>
          </rPr>
          <t>Pete Horton:</t>
        </r>
        <r>
          <rPr>
            <sz val="9"/>
            <color indexed="81"/>
            <rFont val="Tahoma"/>
            <family val="2"/>
          </rPr>
          <t xml:space="preserve">
Original number was 12500
</t>
        </r>
      </text>
    </comment>
    <comment ref="G50" authorId="1" shapeId="0" xr:uid="{00000000-0006-0000-1D00-000002000000}">
      <text>
        <r>
          <rPr>
            <b/>
            <sz val="9"/>
            <color indexed="81"/>
            <rFont val="Tahoma"/>
            <family val="2"/>
          </rPr>
          <t>Christy Martinez:</t>
        </r>
        <r>
          <rPr>
            <sz val="9"/>
            <color indexed="81"/>
            <rFont val="Tahoma"/>
            <family val="2"/>
          </rPr>
          <t xml:space="preserve">
2016-2017 Final Dues Transfer from KI received 9/27/2018</t>
        </r>
      </text>
    </comment>
    <comment ref="H79" authorId="0" shapeId="0" xr:uid="{00000000-0006-0000-1D00-000003000000}">
      <text>
        <r>
          <rPr>
            <b/>
            <sz val="9"/>
            <color indexed="81"/>
            <rFont val="Tahoma"/>
            <family val="2"/>
          </rPr>
          <t>Pete Horton:</t>
        </r>
        <r>
          <rPr>
            <sz val="9"/>
            <color indexed="81"/>
            <rFont val="Tahoma"/>
            <family val="2"/>
          </rPr>
          <t xml:space="preserve">
Current rate is $55296.  Changing to $57500 should be fine.</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Pete Horton</author>
    <author>Christy Martinez</author>
  </authors>
  <commentList>
    <comment ref="B14" authorId="0" shapeId="0" xr:uid="{00000000-0006-0000-1E00-000001000000}">
      <text>
        <r>
          <rPr>
            <b/>
            <sz val="9"/>
            <color indexed="81"/>
            <rFont val="Tahoma"/>
            <family val="2"/>
          </rPr>
          <t>Pete Horton:</t>
        </r>
        <r>
          <rPr>
            <sz val="9"/>
            <color indexed="81"/>
            <rFont val="Tahoma"/>
            <family val="2"/>
          </rPr>
          <t xml:space="preserve">
Original number was 12500
</t>
        </r>
      </text>
    </comment>
    <comment ref="H50" authorId="1" shapeId="0" xr:uid="{00000000-0006-0000-1E00-000002000000}">
      <text>
        <r>
          <rPr>
            <b/>
            <sz val="9"/>
            <color indexed="81"/>
            <rFont val="Tahoma"/>
            <family val="2"/>
          </rPr>
          <t>Christy Martinez:</t>
        </r>
        <r>
          <rPr>
            <sz val="9"/>
            <color indexed="81"/>
            <rFont val="Tahoma"/>
            <family val="2"/>
          </rPr>
          <t xml:space="preserve">
2016-2017 Final Dues Transfer from KI received 9/27/2018</t>
        </r>
      </text>
    </comment>
    <comment ref="I79" authorId="0" shapeId="0" xr:uid="{00000000-0006-0000-1E00-000003000000}">
      <text>
        <r>
          <rPr>
            <b/>
            <sz val="9"/>
            <color indexed="81"/>
            <rFont val="Tahoma"/>
            <family val="2"/>
          </rPr>
          <t>Pete Horton:</t>
        </r>
        <r>
          <rPr>
            <sz val="9"/>
            <color indexed="81"/>
            <rFont val="Tahoma"/>
            <family val="2"/>
          </rPr>
          <t xml:space="preserve">
Current rate is $55296.  Changing to $57500 should be fine.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 Horton</author>
    <author>A satisfied Microsoft Office user</author>
  </authors>
  <commentList>
    <comment ref="D43" authorId="0" shapeId="0" xr:uid="{00000000-0006-0000-0300-000001000000}">
      <text>
        <r>
          <rPr>
            <b/>
            <sz val="8"/>
            <color indexed="81"/>
            <rFont val="Tahoma"/>
            <family val="2"/>
          </rPr>
          <t>Pete Horton:</t>
        </r>
        <r>
          <rPr>
            <sz val="8"/>
            <color indexed="81"/>
            <rFont val="Tahoma"/>
            <family val="2"/>
          </rPr>
          <t xml:space="preserve">
Suggest that we not budget reserve now that we are budgeting for depreciation.
</t>
        </r>
      </text>
    </comment>
    <comment ref="D52" authorId="0" shapeId="0" xr:uid="{00000000-0006-0000-0300-000002000000}">
      <text>
        <r>
          <rPr>
            <b/>
            <sz val="8"/>
            <color indexed="81"/>
            <rFont val="Tahoma"/>
            <family val="2"/>
          </rPr>
          <t>Pete Horton:</t>
        </r>
        <r>
          <rPr>
            <sz val="8"/>
            <color indexed="81"/>
            <rFont val="Tahoma"/>
            <family val="2"/>
          </rPr>
          <t xml:space="preserve">
$ 2000 team pins
$ 200 District directories
</t>
        </r>
      </text>
    </comment>
    <comment ref="D65" authorId="0" shapeId="0" xr:uid="{00000000-0006-0000-0300-000003000000}">
      <text>
        <r>
          <rPr>
            <b/>
            <sz val="8"/>
            <color indexed="81"/>
            <rFont val="Tahoma"/>
            <family val="2"/>
          </rPr>
          <t>Pete Horton:</t>
        </r>
        <r>
          <rPr>
            <sz val="8"/>
            <color indexed="81"/>
            <rFont val="Tahoma"/>
            <family val="2"/>
          </rPr>
          <t xml:space="preserve">
$34,452 for lease
$ 2,100 janitor &amp; security
</t>
        </r>
      </text>
    </comment>
    <comment ref="D114" authorId="1" shapeId="0" xr:uid="{00000000-0006-0000-0300-000004000000}">
      <text>
        <r>
          <rPr>
            <sz val="8"/>
            <color indexed="81"/>
            <rFont val="Tahoma"/>
            <family val="2"/>
          </rPr>
          <t xml:space="preserve">Give pins to team only.  Sell minimum of 10 pins for $ 25.00.
</t>
        </r>
      </text>
    </comment>
    <comment ref="D123" authorId="1" shapeId="0" xr:uid="{00000000-0006-0000-0300-000005000000}">
      <text>
        <r>
          <rPr>
            <sz val="8"/>
            <color indexed="81"/>
            <rFont val="Tahoma"/>
            <family val="2"/>
          </rPr>
          <t xml:space="preserve">Adjust contingency fund to balance budget to zero.  Fine tune remaining accounts with difference being charged against contingency fund.
</t>
        </r>
      </text>
    </comment>
    <comment ref="D127" authorId="0" shapeId="0" xr:uid="{00000000-0006-0000-0300-000006000000}">
      <text>
        <r>
          <rPr>
            <b/>
            <sz val="8"/>
            <color indexed="81"/>
            <rFont val="Tahoma"/>
            <family val="2"/>
          </rPr>
          <t>Pete Horton:</t>
        </r>
        <r>
          <rPr>
            <sz val="8"/>
            <color indexed="81"/>
            <rFont val="Tahoma"/>
            <family val="2"/>
          </rPr>
          <t xml:space="preserve">
$ 2,350 for Administrator
$ 1,000 for RA's
</t>
        </r>
      </text>
    </comment>
    <comment ref="D129" authorId="0" shapeId="0" xr:uid="{00000000-0006-0000-0300-000007000000}">
      <text>
        <r>
          <rPr>
            <b/>
            <sz val="8"/>
            <color indexed="81"/>
            <rFont val="Tahoma"/>
            <family val="2"/>
          </rPr>
          <t>Pete Horton:</t>
        </r>
        <r>
          <rPr>
            <sz val="8"/>
            <color indexed="81"/>
            <rFont val="Tahoma"/>
            <family val="2"/>
          </rPr>
          <t xml:space="preserve">
$ 1,000 Administrator
$ 3,000 RA's
</t>
        </r>
      </text>
    </comment>
    <comment ref="D130" authorId="0" shapeId="0" xr:uid="{00000000-0006-0000-0300-000008000000}">
      <text>
        <r>
          <rPr>
            <b/>
            <sz val="8"/>
            <color indexed="81"/>
            <rFont val="Tahoma"/>
            <family val="2"/>
          </rPr>
          <t>Pete Horton:</t>
        </r>
        <r>
          <rPr>
            <sz val="8"/>
            <color indexed="81"/>
            <rFont val="Tahoma"/>
            <family val="2"/>
          </rPr>
          <t xml:space="preserve">
Telephone $100
Postage $ 50
Training Supplies $ 50
Training Rallys $ 300
Administrator's Meeting - KI  $ 300
</t>
        </r>
      </text>
    </comment>
    <comment ref="D132" authorId="1" shapeId="0" xr:uid="{00000000-0006-0000-0300-000009000000}">
      <text>
        <r>
          <rPr>
            <sz val="8"/>
            <color indexed="81"/>
            <rFont val="Tahoma"/>
            <family val="2"/>
          </rPr>
          <t xml:space="preserve">Reduced budget reflects building of SY convention travel into SY convention budgets.
</t>
        </r>
      </text>
    </comment>
    <comment ref="D133" authorId="0" shapeId="0" xr:uid="{00000000-0006-0000-0300-00000A000000}">
      <text>
        <r>
          <rPr>
            <b/>
            <sz val="8"/>
            <color indexed="81"/>
            <rFont val="Tahoma"/>
            <family val="2"/>
          </rPr>
          <t>Pete Horton:</t>
        </r>
        <r>
          <rPr>
            <sz val="8"/>
            <color indexed="81"/>
            <rFont val="Tahoma"/>
            <family val="2"/>
          </rPr>
          <t xml:space="preserve">
No SY committee member will be reimbursed for any Kiwanis District Convention or Mid-Winter Conference expense.
</t>
        </r>
      </text>
    </comment>
    <comment ref="C169" authorId="1" shapeId="0" xr:uid="{00000000-0006-0000-0300-00000B000000}">
      <text>
        <r>
          <rPr>
            <sz val="8"/>
            <color indexed="81"/>
            <rFont val="Tahoma"/>
            <family val="2"/>
          </rPr>
          <t xml:space="preserve">Suggest that we contact Litwack travel and get proposal for sending District Board.  We would pay for tickets.  Tickets for spouse could optionally be purchased by Board member, if they desired.
</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Pete Horton</author>
    <author>Christy Martinez</author>
  </authors>
  <commentList>
    <comment ref="B14" authorId="0" shapeId="0" xr:uid="{85BC4E24-ACAF-4878-9AD7-10DA2EF962CA}">
      <text>
        <r>
          <rPr>
            <b/>
            <sz val="9"/>
            <color indexed="81"/>
            <rFont val="Tahoma"/>
            <family val="2"/>
          </rPr>
          <t>Pete Horton:</t>
        </r>
        <r>
          <rPr>
            <sz val="9"/>
            <color indexed="81"/>
            <rFont val="Tahoma"/>
            <family val="2"/>
          </rPr>
          <t xml:space="preserve">
Original number was 12500
</t>
        </r>
      </text>
    </comment>
    <comment ref="I53" authorId="1" shapeId="0" xr:uid="{97DE830B-6F94-47AC-8031-886A45BF05A1}">
      <text>
        <r>
          <rPr>
            <b/>
            <sz val="9"/>
            <color indexed="81"/>
            <rFont val="Tahoma"/>
            <family val="2"/>
          </rPr>
          <t>Christy Martinez:</t>
        </r>
        <r>
          <rPr>
            <sz val="9"/>
            <color indexed="81"/>
            <rFont val="Tahoma"/>
            <family val="2"/>
          </rPr>
          <t xml:space="preserve">
2016-2017 Final Dues Transfer from KI received 9/27/2018</t>
        </r>
      </text>
    </comment>
    <comment ref="J83" authorId="0" shapeId="0" xr:uid="{BE546359-4212-47B8-8E06-17F6E2443447}">
      <text>
        <r>
          <rPr>
            <b/>
            <sz val="9"/>
            <color indexed="81"/>
            <rFont val="Tahoma"/>
            <family val="2"/>
          </rPr>
          <t>Pete Horton:</t>
        </r>
        <r>
          <rPr>
            <sz val="9"/>
            <color indexed="81"/>
            <rFont val="Tahoma"/>
            <family val="2"/>
          </rPr>
          <t xml:space="preserve">
Current rate is $55296.  Changing to $57500 should be fine.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D44" authorId="0" shapeId="0" xr:uid="{00000000-0006-0000-0400-000001000000}">
      <text>
        <r>
          <rPr>
            <b/>
            <sz val="8"/>
            <color indexed="81"/>
            <rFont val="Tahoma"/>
            <family val="2"/>
          </rPr>
          <t>Pete Horton:</t>
        </r>
        <r>
          <rPr>
            <sz val="8"/>
            <color indexed="81"/>
            <rFont val="Tahoma"/>
            <family val="2"/>
          </rPr>
          <t xml:space="preserve">
Suggest that we not budget reserve now that we are budgeting for depreciation.
</t>
        </r>
      </text>
    </comment>
    <comment ref="D53" authorId="0" shapeId="0" xr:uid="{00000000-0006-0000-0400-000002000000}">
      <text>
        <r>
          <rPr>
            <b/>
            <sz val="8"/>
            <color indexed="81"/>
            <rFont val="Tahoma"/>
            <family val="2"/>
          </rPr>
          <t>Pete Horton:</t>
        </r>
        <r>
          <rPr>
            <sz val="8"/>
            <color indexed="81"/>
            <rFont val="Tahoma"/>
            <family val="2"/>
          </rPr>
          <t xml:space="preserve">
$ 1500 team pins
$ 250 District directories
</t>
        </r>
      </text>
    </comment>
    <comment ref="D68" authorId="0" shapeId="0" xr:uid="{00000000-0006-0000-0400-000003000000}">
      <text>
        <r>
          <rPr>
            <b/>
            <sz val="8"/>
            <color indexed="81"/>
            <rFont val="Tahoma"/>
            <family val="2"/>
          </rPr>
          <t>Pete Horton:</t>
        </r>
        <r>
          <rPr>
            <sz val="8"/>
            <color indexed="81"/>
            <rFont val="Tahoma"/>
            <family val="2"/>
          </rPr>
          <t xml:space="preserve">
Rent $36153
Cleaning $1920
Security $480
</t>
        </r>
      </text>
    </comment>
    <comment ref="E68" authorId="0" shapeId="0" xr:uid="{00000000-0006-0000-0400-000004000000}">
      <text>
        <r>
          <rPr>
            <b/>
            <sz val="8"/>
            <color indexed="81"/>
            <rFont val="Tahoma"/>
            <family val="2"/>
          </rPr>
          <t>Pete Horton:</t>
        </r>
        <r>
          <rPr>
            <sz val="8"/>
            <color indexed="81"/>
            <rFont val="Tahoma"/>
            <family val="2"/>
          </rPr>
          <t xml:space="preserve">
$34,452 for lease
$ 2,100 janitor &amp; security
</t>
        </r>
      </text>
    </comment>
    <comment ref="D71" authorId="0" shapeId="0" xr:uid="{00000000-0006-0000-0400-000005000000}">
      <text>
        <r>
          <rPr>
            <b/>
            <sz val="8"/>
            <color indexed="81"/>
            <rFont val="Tahoma"/>
            <family val="2"/>
          </rPr>
          <t>Pete Horton:</t>
        </r>
        <r>
          <rPr>
            <sz val="8"/>
            <color indexed="81"/>
            <rFont val="Tahoma"/>
            <family val="2"/>
          </rPr>
          <t xml:space="preserve">
Original proposed $12500.  Added $2395 when Lt Gov per diem reduced from $45 to $40</t>
        </r>
      </text>
    </comment>
    <comment ref="D81" authorId="0" shapeId="0" xr:uid="{00000000-0006-0000-0400-000006000000}">
      <text>
        <r>
          <rPr>
            <b/>
            <sz val="8"/>
            <color indexed="81"/>
            <rFont val="Tahoma"/>
            <family val="2"/>
          </rPr>
          <t>Pete Horton:</t>
        </r>
        <r>
          <rPr>
            <sz val="8"/>
            <color indexed="81"/>
            <rFont val="Tahoma"/>
            <family val="2"/>
          </rPr>
          <t xml:space="preserve">
Increase allocation to MY and DC budgets
</t>
        </r>
      </text>
    </comment>
    <comment ref="E115" authorId="0" shapeId="0" xr:uid="{00000000-0006-0000-0400-000007000000}">
      <text>
        <r>
          <rPr>
            <b/>
            <sz val="8"/>
            <color indexed="81"/>
            <rFont val="Tahoma"/>
            <family val="2"/>
          </rPr>
          <t>Pete Horton:</t>
        </r>
        <r>
          <rPr>
            <sz val="8"/>
            <color indexed="81"/>
            <rFont val="Tahoma"/>
            <family val="2"/>
          </rPr>
          <t xml:space="preserve">
Telephone $100
Postage $ 50
Training Supplies $ 50
Training Rallys $ 300
Administrator's Meeting - KI  $ 300
</t>
        </r>
      </text>
    </comment>
    <comment ref="E116" authorId="0" shapeId="0" xr:uid="{00000000-0006-0000-0400-000008000000}">
      <text>
        <r>
          <rPr>
            <b/>
            <sz val="8"/>
            <color indexed="81"/>
            <rFont val="Tahoma"/>
            <family val="2"/>
          </rPr>
          <t>Pete Horton:</t>
        </r>
        <r>
          <rPr>
            <sz val="8"/>
            <color indexed="81"/>
            <rFont val="Tahoma"/>
            <family val="2"/>
          </rPr>
          <t xml:space="preserve">
$ 2,350 for Administrator
$ 1,000 for RA's
</t>
        </r>
      </text>
    </comment>
    <comment ref="D118" authorId="0" shapeId="0" xr:uid="{00000000-0006-0000-0400-000009000000}">
      <text>
        <r>
          <rPr>
            <b/>
            <sz val="8"/>
            <color indexed="81"/>
            <rFont val="Tahoma"/>
            <family val="2"/>
          </rPr>
          <t>Pete Horton:</t>
        </r>
        <r>
          <rPr>
            <sz val="8"/>
            <color indexed="81"/>
            <rFont val="Tahoma"/>
            <family val="2"/>
          </rPr>
          <t xml:space="preserve">
Committee travel 250 mi @ .31
Two airfare at $100 each
Travel to schools $100
Supplies $ 50
</t>
        </r>
      </text>
    </comment>
    <comment ref="E120" authorId="0" shapeId="0" xr:uid="{00000000-0006-0000-0400-00000A000000}">
      <text>
        <r>
          <rPr>
            <b/>
            <sz val="8"/>
            <color indexed="81"/>
            <rFont val="Tahoma"/>
            <family val="2"/>
          </rPr>
          <t>Pete Horton:</t>
        </r>
        <r>
          <rPr>
            <sz val="8"/>
            <color indexed="81"/>
            <rFont val="Tahoma"/>
            <family val="2"/>
          </rPr>
          <t xml:space="preserve">
$ 1,000 Administrator
$ 3,000 RA's
</t>
        </r>
      </text>
    </comment>
    <comment ref="D121" authorId="0" shapeId="0" xr:uid="{00000000-0006-0000-0400-00000B000000}">
      <text>
        <r>
          <rPr>
            <b/>
            <sz val="8"/>
            <color indexed="81"/>
            <rFont val="Tahoma"/>
            <family val="2"/>
          </rPr>
          <t>Pete Horton:</t>
        </r>
        <r>
          <rPr>
            <sz val="8"/>
            <color indexed="81"/>
            <rFont val="Tahoma"/>
            <family val="2"/>
          </rPr>
          <t xml:space="preserve">
No SY committee member will be reimbursed for any Kiwanis District Convention or Mid-Winter Conference expense.
</t>
        </r>
      </text>
    </comment>
    <comment ref="C157" authorId="0" shapeId="0" xr:uid="{00000000-0006-0000-0400-00000C000000}">
      <text>
        <r>
          <rPr>
            <b/>
            <sz val="8"/>
            <color indexed="81"/>
            <rFont val="Tahoma"/>
            <family val="2"/>
          </rPr>
          <t>Pete Horton:</t>
        </r>
        <r>
          <rPr>
            <sz val="8"/>
            <color indexed="81"/>
            <rFont val="Tahoma"/>
            <family val="2"/>
          </rPr>
          <t xml:space="preserve">
SFO $528-1970
OAK $335-1256
SAN $387-1848
LAX  $537-1926
HON  $1047-1909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68" authorId="0" shapeId="0" xr:uid="{00000000-0006-0000-0500-000001000000}">
      <text>
        <r>
          <rPr>
            <b/>
            <sz val="8"/>
            <color indexed="81"/>
            <rFont val="Tahoma"/>
            <family val="2"/>
          </rPr>
          <t>Pete Horton:</t>
        </r>
        <r>
          <rPr>
            <sz val="8"/>
            <color indexed="81"/>
            <rFont val="Tahoma"/>
            <family val="2"/>
          </rPr>
          <t xml:space="preserve">
Rent $36153
Cleaning $1920
Security $480
</t>
        </r>
      </text>
    </comment>
    <comment ref="E71" authorId="0" shapeId="0" xr:uid="{00000000-0006-0000-0500-000002000000}">
      <text>
        <r>
          <rPr>
            <b/>
            <sz val="8"/>
            <color indexed="81"/>
            <rFont val="Tahoma"/>
            <family val="2"/>
          </rPr>
          <t>Pete Horton:</t>
        </r>
        <r>
          <rPr>
            <sz val="8"/>
            <color indexed="81"/>
            <rFont val="Tahoma"/>
            <family val="2"/>
          </rPr>
          <t xml:space="preserve">
Original proposed $12500.  Added $2395 when Lt Gov per diem reduced from $45 to $40</t>
        </r>
      </text>
    </comment>
    <comment ref="E81" authorId="0" shapeId="0" xr:uid="{00000000-0006-0000-0500-000003000000}">
      <text>
        <r>
          <rPr>
            <b/>
            <sz val="8"/>
            <color indexed="81"/>
            <rFont val="Tahoma"/>
            <family val="2"/>
          </rPr>
          <t>Pete Horton:</t>
        </r>
        <r>
          <rPr>
            <sz val="8"/>
            <color indexed="81"/>
            <rFont val="Tahoma"/>
            <family val="2"/>
          </rPr>
          <t xml:space="preserve">
Increase allocation to MY and DC budgets
</t>
        </r>
      </text>
    </comment>
    <comment ref="E118" authorId="0" shapeId="0" xr:uid="{00000000-0006-0000-0500-000004000000}">
      <text>
        <r>
          <rPr>
            <b/>
            <sz val="8"/>
            <color indexed="81"/>
            <rFont val="Tahoma"/>
            <family val="2"/>
          </rPr>
          <t>Pete Horton:</t>
        </r>
        <r>
          <rPr>
            <sz val="8"/>
            <color indexed="81"/>
            <rFont val="Tahoma"/>
            <family val="2"/>
          </rPr>
          <t xml:space="preserve">
Committee travel 250 mi @ .31
Two airfare at $100 each
Travel to schools $100
Supplies $ 50
</t>
        </r>
      </text>
    </comment>
    <comment ref="E125" authorId="0" shapeId="0" xr:uid="{00000000-0006-0000-0500-000005000000}">
      <text>
        <r>
          <rPr>
            <b/>
            <sz val="8"/>
            <color indexed="81"/>
            <rFont val="Tahoma"/>
            <family val="2"/>
          </rPr>
          <t>Pete Horton:</t>
        </r>
        <r>
          <rPr>
            <sz val="8"/>
            <color indexed="81"/>
            <rFont val="Tahoma"/>
            <family val="2"/>
          </rPr>
          <t xml:space="preserve">
Increased $5,000 by Finance Committee 11/16
</t>
        </r>
      </text>
    </comment>
    <comment ref="E126" authorId="0" shapeId="0" xr:uid="{00000000-0006-0000-0500-000006000000}">
      <text>
        <r>
          <rPr>
            <b/>
            <sz val="8"/>
            <color indexed="81"/>
            <rFont val="Tahoma"/>
            <family val="2"/>
          </rPr>
          <t>Pete Horton:</t>
        </r>
        <r>
          <rPr>
            <sz val="8"/>
            <color indexed="81"/>
            <rFont val="Tahoma"/>
            <family val="2"/>
          </rPr>
          <t xml:space="preserve">
Decreased $5,000 by Finance Committee 11/16/99
</t>
        </r>
      </text>
    </comment>
    <comment ref="C157" authorId="0" shapeId="0" xr:uid="{00000000-0006-0000-0500-000007000000}">
      <text>
        <r>
          <rPr>
            <b/>
            <sz val="8"/>
            <color indexed="81"/>
            <rFont val="Tahoma"/>
            <family val="2"/>
          </rPr>
          <t>Pete Horton:</t>
        </r>
        <r>
          <rPr>
            <sz val="8"/>
            <color indexed="81"/>
            <rFont val="Tahoma"/>
            <family val="2"/>
          </rPr>
          <t xml:space="preserve">
SFO $528-1970
OAK $335-1256
SAN $387-1848
LAX  $537-1926
HON  $1047-1909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75" authorId="0" shapeId="0" xr:uid="{00000000-0006-0000-0600-000001000000}">
      <text>
        <r>
          <rPr>
            <b/>
            <sz val="8"/>
            <color indexed="81"/>
            <rFont val="Tahoma"/>
            <family val="2"/>
          </rPr>
          <t>Pete Horton:</t>
        </r>
        <r>
          <rPr>
            <sz val="8"/>
            <color indexed="81"/>
            <rFont val="Tahoma"/>
            <family val="2"/>
          </rPr>
          <t xml:space="preserve">
3 mos @ $3049
9 mos @ $3326
12 mos cleaning @ $175
</t>
        </r>
      </text>
    </comment>
    <comment ref="F75" authorId="0" shapeId="0" xr:uid="{00000000-0006-0000-0600-000002000000}">
      <text>
        <r>
          <rPr>
            <b/>
            <sz val="8"/>
            <color indexed="81"/>
            <rFont val="Tahoma"/>
            <family val="2"/>
          </rPr>
          <t>Pete Horton:</t>
        </r>
        <r>
          <rPr>
            <sz val="8"/>
            <color indexed="81"/>
            <rFont val="Tahoma"/>
            <family val="2"/>
          </rPr>
          <t xml:space="preserve">
Rent $36153
Cleaning $1920
Security $480
</t>
        </r>
      </text>
    </comment>
    <comment ref="F78" authorId="0" shapeId="0" xr:uid="{00000000-0006-0000-0600-000003000000}">
      <text>
        <r>
          <rPr>
            <b/>
            <sz val="8"/>
            <color indexed="81"/>
            <rFont val="Tahoma"/>
            <family val="2"/>
          </rPr>
          <t>Pete Horton:</t>
        </r>
        <r>
          <rPr>
            <sz val="8"/>
            <color indexed="81"/>
            <rFont val="Tahoma"/>
            <family val="2"/>
          </rPr>
          <t xml:space="preserve">
Original proposed $12500.  Added $2395 when Lt Gov per diem reduced from $45 to $40</t>
        </r>
      </text>
    </comment>
    <comment ref="F87" authorId="0" shapeId="0" xr:uid="{00000000-0006-0000-0600-000004000000}">
      <text>
        <r>
          <rPr>
            <b/>
            <sz val="8"/>
            <color indexed="81"/>
            <rFont val="Tahoma"/>
            <family val="2"/>
          </rPr>
          <t>Pete Horton:</t>
        </r>
        <r>
          <rPr>
            <sz val="8"/>
            <color indexed="81"/>
            <rFont val="Tahoma"/>
            <family val="2"/>
          </rPr>
          <t xml:space="preserve">
Increase allocation to MY and DC budgets
</t>
        </r>
      </text>
    </comment>
    <comment ref="E104" authorId="0" shapeId="0" xr:uid="{00000000-0006-0000-0600-000005000000}">
      <text>
        <r>
          <rPr>
            <b/>
            <sz val="8"/>
            <color indexed="81"/>
            <rFont val="Tahoma"/>
            <family val="2"/>
          </rPr>
          <t>Pete Horton:</t>
        </r>
        <r>
          <rPr>
            <sz val="8"/>
            <color indexed="81"/>
            <rFont val="Tahoma"/>
            <family val="2"/>
          </rPr>
          <t xml:space="preserve">
$450 for 12 plus Phil Aaron
</t>
        </r>
      </text>
    </comment>
    <comment ref="C160" authorId="0" shapeId="0" xr:uid="{00000000-0006-0000-0600-000006000000}">
      <text>
        <r>
          <rPr>
            <b/>
            <sz val="8"/>
            <color indexed="81"/>
            <rFont val="Tahoma"/>
            <family val="2"/>
          </rPr>
          <t>Pete Horton:</t>
        </r>
        <r>
          <rPr>
            <sz val="8"/>
            <color indexed="81"/>
            <rFont val="Tahoma"/>
            <family val="2"/>
          </rPr>
          <t xml:space="preserve">
Origianl amount was $550
Board approved amount was $450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76" authorId="0" shapeId="0" xr:uid="{00000000-0006-0000-0700-000001000000}">
      <text>
        <r>
          <rPr>
            <b/>
            <sz val="8"/>
            <color indexed="81"/>
            <rFont val="Tahoma"/>
            <family val="2"/>
          </rPr>
          <t>Pete Horton:</t>
        </r>
        <r>
          <rPr>
            <sz val="8"/>
            <color indexed="81"/>
            <rFont val="Tahoma"/>
            <family val="2"/>
          </rPr>
          <t xml:space="preserve">
12  mos @ $3326.40
12 mos cleaning @ $175
</t>
        </r>
      </text>
    </comment>
    <comment ref="F76" authorId="0" shapeId="0" xr:uid="{00000000-0006-0000-0700-000002000000}">
      <text>
        <r>
          <rPr>
            <b/>
            <sz val="8"/>
            <color indexed="81"/>
            <rFont val="Tahoma"/>
            <family val="2"/>
          </rPr>
          <t>Pete Horton:</t>
        </r>
        <r>
          <rPr>
            <sz val="8"/>
            <color indexed="81"/>
            <rFont val="Tahoma"/>
            <family val="2"/>
          </rPr>
          <t xml:space="preserve">
3 mos @ $3049
9 mos @ $3326
12 mos cleaning @ $175
</t>
        </r>
      </text>
    </comment>
    <comment ref="E104" authorId="0" shapeId="0" xr:uid="{00000000-0006-0000-0700-000003000000}">
      <text>
        <r>
          <rPr>
            <b/>
            <sz val="8"/>
            <color indexed="81"/>
            <rFont val="Tahoma"/>
            <family val="2"/>
          </rPr>
          <t>Pete Horton:</t>
        </r>
        <r>
          <rPr>
            <sz val="8"/>
            <color indexed="81"/>
            <rFont val="Tahoma"/>
            <family val="2"/>
          </rPr>
          <t xml:space="preserve">
$1,000 reimbursement for attending District Convention (maximum) and 1,500 pins
</t>
        </r>
      </text>
    </comment>
    <comment ref="E108" authorId="0" shapeId="0" xr:uid="{00000000-0006-0000-0700-000004000000}">
      <text>
        <r>
          <rPr>
            <b/>
            <sz val="8"/>
            <color indexed="81"/>
            <rFont val="Tahoma"/>
            <family val="2"/>
          </rPr>
          <t>Pete Horton:</t>
        </r>
        <r>
          <rPr>
            <sz val="8"/>
            <color indexed="81"/>
            <rFont val="Tahoma"/>
            <family val="2"/>
          </rPr>
          <t xml:space="preserve">
$500 for 11
 plus Phil Aaron
</t>
        </r>
      </text>
    </comment>
    <comment ref="F108" authorId="0" shapeId="0" xr:uid="{00000000-0006-0000-0700-000005000000}">
      <text>
        <r>
          <rPr>
            <b/>
            <sz val="8"/>
            <color indexed="81"/>
            <rFont val="Tahoma"/>
            <family val="2"/>
          </rPr>
          <t>Pete Horton:</t>
        </r>
        <r>
          <rPr>
            <sz val="8"/>
            <color indexed="81"/>
            <rFont val="Tahoma"/>
            <family val="2"/>
          </rPr>
          <t xml:space="preserve">
$450 for 12 plus Phil Aaron
</t>
        </r>
      </text>
    </comment>
    <comment ref="E110" authorId="0" shapeId="0" xr:uid="{00000000-0006-0000-0700-000006000000}">
      <text>
        <r>
          <rPr>
            <b/>
            <sz val="8"/>
            <color indexed="81"/>
            <rFont val="Tahoma"/>
            <family val="2"/>
          </rPr>
          <t>Pete Horton:</t>
        </r>
        <r>
          <rPr>
            <sz val="8"/>
            <color indexed="81"/>
            <rFont val="Tahoma"/>
            <family val="2"/>
          </rPr>
          <t xml:space="preserve">
Round Robin &amp; Super Round Robin and Governor's Official Visit Patches</t>
        </r>
      </text>
    </comment>
    <comment ref="E112" authorId="0" shapeId="0" xr:uid="{00000000-0006-0000-0700-000007000000}">
      <text>
        <r>
          <rPr>
            <b/>
            <sz val="8"/>
            <color indexed="81"/>
            <rFont val="Tahoma"/>
            <family val="2"/>
          </rPr>
          <t>Pete Horton:</t>
        </r>
        <r>
          <rPr>
            <sz val="8"/>
            <color indexed="81"/>
            <rFont val="Tahoma"/>
            <family val="2"/>
          </rPr>
          <t xml:space="preserve">
To be vouched at $100 per club.
</t>
        </r>
      </text>
    </comment>
    <comment ref="E118" authorId="0" shapeId="0" xr:uid="{00000000-0006-0000-0700-000008000000}">
      <text>
        <r>
          <rPr>
            <b/>
            <sz val="8"/>
            <color indexed="81"/>
            <rFont val="Tahoma"/>
            <family val="2"/>
          </rPr>
          <t>Pete Horton:</t>
        </r>
        <r>
          <rPr>
            <sz val="8"/>
            <color indexed="81"/>
            <rFont val="Tahoma"/>
            <family val="2"/>
          </rPr>
          <t xml:space="preserve">
600 patches at $1.50 per patch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65" authorId="0" shapeId="0" xr:uid="{00000000-0006-0000-0800-000001000000}">
      <text>
        <r>
          <rPr>
            <b/>
            <sz val="8"/>
            <color indexed="81"/>
            <rFont val="Tahoma"/>
            <family val="2"/>
          </rPr>
          <t>Pete Horton:</t>
        </r>
        <r>
          <rPr>
            <sz val="8"/>
            <color indexed="81"/>
            <rFont val="Tahoma"/>
            <family val="2"/>
          </rPr>
          <t xml:space="preserve">
Includes $50 per employee for medical insurance.</t>
        </r>
      </text>
    </comment>
    <comment ref="E67" authorId="0" shapeId="0" xr:uid="{00000000-0006-0000-0800-000002000000}">
      <text>
        <r>
          <rPr>
            <b/>
            <sz val="8"/>
            <color indexed="81"/>
            <rFont val="Tahoma"/>
            <family val="2"/>
          </rPr>
          <t>Pete Horton:</t>
        </r>
        <r>
          <rPr>
            <sz val="8"/>
            <color indexed="81"/>
            <rFont val="Tahoma"/>
            <family val="2"/>
          </rPr>
          <t xml:space="preserve">
12  mos @ $3326.40
12 mos cleaning @ $175
</t>
        </r>
      </text>
    </comment>
    <comment ref="E102" authorId="0" shapeId="0" xr:uid="{00000000-0006-0000-0800-000003000000}">
      <text>
        <r>
          <rPr>
            <b/>
            <sz val="8"/>
            <color indexed="81"/>
            <rFont val="Tahoma"/>
            <family val="2"/>
          </rPr>
          <t>Pete Horton:</t>
        </r>
        <r>
          <rPr>
            <sz val="8"/>
            <color indexed="81"/>
            <rFont val="Tahoma"/>
            <family val="2"/>
          </rPr>
          <t xml:space="preserve">
$500 for 11
 plus Phil Aaron
</t>
        </r>
      </text>
    </comment>
    <comment ref="F102" authorId="0" shapeId="0" xr:uid="{00000000-0006-0000-0800-000004000000}">
      <text>
        <r>
          <rPr>
            <b/>
            <sz val="8"/>
            <color indexed="81"/>
            <rFont val="Tahoma"/>
            <family val="2"/>
          </rPr>
          <t>Pete Horton:</t>
        </r>
        <r>
          <rPr>
            <sz val="8"/>
            <color indexed="81"/>
            <rFont val="Tahoma"/>
            <family val="2"/>
          </rPr>
          <t xml:space="preserve">
$450 for 12 plus Phil Aaron
</t>
        </r>
      </text>
    </comment>
    <comment ref="E104" authorId="0" shapeId="0" xr:uid="{00000000-0006-0000-0800-000005000000}">
      <text>
        <r>
          <rPr>
            <b/>
            <sz val="8"/>
            <color indexed="81"/>
            <rFont val="Tahoma"/>
            <family val="2"/>
          </rPr>
          <t>Pete Horton:</t>
        </r>
        <r>
          <rPr>
            <sz val="8"/>
            <color indexed="81"/>
            <rFont val="Tahoma"/>
            <family val="2"/>
          </rPr>
          <t xml:space="preserve">
Round Robin &amp; Super Round Robin and Governor's Official Visit Patches</t>
        </r>
      </text>
    </comment>
    <comment ref="E112" authorId="0" shapeId="0" xr:uid="{00000000-0006-0000-0800-000006000000}">
      <text>
        <r>
          <rPr>
            <b/>
            <sz val="8"/>
            <color indexed="81"/>
            <rFont val="Tahoma"/>
            <family val="2"/>
          </rPr>
          <t>Pete Horton:</t>
        </r>
        <r>
          <rPr>
            <sz val="8"/>
            <color indexed="81"/>
            <rFont val="Tahoma"/>
            <family val="2"/>
          </rPr>
          <t xml:space="preserve">
700 patches at $ .9
0 per patch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Pete Horton</author>
  </authors>
  <commentList>
    <comment ref="E63" authorId="0" shapeId="0" xr:uid="{00000000-0006-0000-0900-000001000000}">
      <text>
        <r>
          <rPr>
            <b/>
            <sz val="8"/>
            <color indexed="81"/>
            <rFont val="Tahoma"/>
            <family val="2"/>
          </rPr>
          <t>Pete Horton:</t>
        </r>
        <r>
          <rPr>
            <sz val="8"/>
            <color indexed="81"/>
            <rFont val="Tahoma"/>
            <family val="2"/>
          </rPr>
          <t xml:space="preserve">
Includes new D&amp;O policy premium at $1500</t>
        </r>
      </text>
    </comment>
    <comment ref="E67" authorId="0" shapeId="0" xr:uid="{00000000-0006-0000-0900-000002000000}">
      <text>
        <r>
          <rPr>
            <b/>
            <sz val="8"/>
            <color indexed="81"/>
            <rFont val="Tahoma"/>
            <family val="2"/>
          </rPr>
          <t>Pete Horton:</t>
        </r>
        <r>
          <rPr>
            <sz val="8"/>
            <color indexed="81"/>
            <rFont val="Tahoma"/>
            <family val="2"/>
          </rPr>
          <t xml:space="preserve">
Includes $50 per employee for medical insurance.</t>
        </r>
      </text>
    </comment>
    <comment ref="E104" authorId="0" shapeId="0" xr:uid="{00000000-0006-0000-0900-000003000000}">
      <text>
        <r>
          <rPr>
            <b/>
            <sz val="8"/>
            <color indexed="81"/>
            <rFont val="Tahoma"/>
            <family val="2"/>
          </rPr>
          <t>Pete Horton:</t>
        </r>
        <r>
          <rPr>
            <sz val="8"/>
            <color indexed="81"/>
            <rFont val="Tahoma"/>
            <family val="2"/>
          </rPr>
          <t xml:space="preserve">
$500 for 9
 plus Phil Aaron
</t>
        </r>
      </text>
    </comment>
    <comment ref="G104" authorId="0" shapeId="0" xr:uid="{00000000-0006-0000-0900-000004000000}">
      <text>
        <r>
          <rPr>
            <b/>
            <sz val="8"/>
            <color indexed="81"/>
            <rFont val="Tahoma"/>
            <family val="2"/>
          </rPr>
          <t>Pete Horton:</t>
        </r>
        <r>
          <rPr>
            <sz val="8"/>
            <color indexed="81"/>
            <rFont val="Tahoma"/>
            <family val="2"/>
          </rPr>
          <t xml:space="preserve">
$500 for 11
 plus Phil Aaron
</t>
        </r>
      </text>
    </comment>
    <comment ref="E106" authorId="0" shapeId="0" xr:uid="{00000000-0006-0000-0900-000005000000}">
      <text>
        <r>
          <rPr>
            <b/>
            <sz val="8"/>
            <color indexed="81"/>
            <rFont val="Tahoma"/>
            <family val="2"/>
          </rPr>
          <t>Pete Horton:</t>
        </r>
        <r>
          <rPr>
            <sz val="8"/>
            <color indexed="81"/>
            <rFont val="Tahoma"/>
            <family val="2"/>
          </rPr>
          <t xml:space="preserve">
Round Robin &amp; Super Round Robin and Governor's Official Visit Patches</t>
        </r>
      </text>
    </comment>
    <comment ref="G106" authorId="0" shapeId="0" xr:uid="{00000000-0006-0000-0900-000006000000}">
      <text>
        <r>
          <rPr>
            <b/>
            <sz val="8"/>
            <color indexed="81"/>
            <rFont val="Tahoma"/>
            <family val="2"/>
          </rPr>
          <t>Pete Horton:</t>
        </r>
        <r>
          <rPr>
            <sz val="8"/>
            <color indexed="81"/>
            <rFont val="Tahoma"/>
            <family val="2"/>
          </rPr>
          <t xml:space="preserve">
Round Robin &amp; Super Round Robin and Governor's Official Visit Patches</t>
        </r>
      </text>
    </comment>
    <comment ref="E114" authorId="0" shapeId="0" xr:uid="{00000000-0006-0000-0900-000007000000}">
      <text>
        <r>
          <rPr>
            <b/>
            <sz val="8"/>
            <color indexed="81"/>
            <rFont val="Tahoma"/>
            <family val="2"/>
          </rPr>
          <t>Pete Horton:</t>
        </r>
        <r>
          <rPr>
            <sz val="8"/>
            <color indexed="81"/>
            <rFont val="Tahoma"/>
            <family val="2"/>
          </rPr>
          <t xml:space="preserve">
700 patches at $ .9
0 per patch
</t>
        </r>
      </text>
    </comment>
    <comment ref="G114" authorId="0" shapeId="0" xr:uid="{00000000-0006-0000-0900-000008000000}">
      <text>
        <r>
          <rPr>
            <b/>
            <sz val="8"/>
            <color indexed="81"/>
            <rFont val="Tahoma"/>
            <family val="2"/>
          </rPr>
          <t>Pete Horton:</t>
        </r>
        <r>
          <rPr>
            <sz val="8"/>
            <color indexed="81"/>
            <rFont val="Tahoma"/>
            <family val="2"/>
          </rPr>
          <t xml:space="preserve">
700 patches at $ .9
0 per patch
</t>
        </r>
      </text>
    </comment>
  </commentList>
</comments>
</file>

<file path=xl/sharedStrings.xml><?xml version="1.0" encoding="utf-8"?>
<sst xmlns="http://schemas.openxmlformats.org/spreadsheetml/2006/main" count="5352" uniqueCount="542">
  <si>
    <t>NOTE -  IF MAKING A PERMENANT CHANGE ENTER DATE &gt;&gt;&gt;&gt;&gt;</t>
  </si>
  <si>
    <t>DATE OF BOARD OF TRUSTEES APPROVAL&gt;&gt;&gt;&gt;&gt;&gt;&gt;&gt;&gt;&gt;&gt;&gt;&gt;&gt;&gt;&gt;</t>
  </si>
  <si>
    <t>Notes regarding the use of this worksheet:</t>
  </si>
  <si>
    <t xml:space="preserve">Revenue:input membership numbers and per capita rates to compute budget.  </t>
  </si>
  <si>
    <t>Actual amounts must be input for prior Fiscal Year - no formula.</t>
  </si>
  <si>
    <t>Membership and Per-Capita numbers-are input only once.  Additional</t>
  </si>
  <si>
    <t>references in the worksheet reference the cells first input.  See</t>
  </si>
  <si>
    <t>additional hints for input in column G.</t>
  </si>
  <si>
    <t>Printing the worksheet:  Use a dot-matrix printer with the pitch set to 12</t>
  </si>
  <si>
    <t>either 10 or 12 CPI to print the worksheet.</t>
  </si>
  <si>
    <t xml:space="preserve"> </t>
  </si>
  <si>
    <t xml:space="preserve">                   CALIFORNIA-NEVADA-HAWAII DISTRICT OF KIWANIS INTERNATIONAL</t>
  </si>
  <si>
    <t xml:space="preserve">                   1996-1997 DISTRICT BUDGET COVERING GENERAL OPERATING FUND</t>
  </si>
  <si>
    <t xml:space="preserve">                       CAL-NEV-HA PUBLICATION, INTERNATIONAL TRAVEL FUND AND</t>
  </si>
  <si>
    <t xml:space="preserve">                                                     DISTRICT CONVENTION FUND</t>
  </si>
  <si>
    <t>Proposed</t>
  </si>
  <si>
    <t>Fiscal Year</t>
  </si>
  <si>
    <t>1996-1997</t>
  </si>
  <si>
    <t>1995-1996</t>
  </si>
  <si>
    <t>1994-1995</t>
  </si>
  <si>
    <t>Budget</t>
  </si>
  <si>
    <t>Actual</t>
  </si>
  <si>
    <t>GENERAL OPERATING FUND</t>
  </si>
  <si>
    <t>REVENUE:</t>
  </si>
  <si>
    <t>Number</t>
  </si>
  <si>
    <t>Rate</t>
  </si>
  <si>
    <t>Membership, Per Capita</t>
  </si>
  <si>
    <t>FY 1994-1995</t>
  </si>
  <si>
    <t>FY 1995-1996</t>
  </si>
  <si>
    <t>Formula field</t>
  </si>
  <si>
    <t>FY 1996-1997</t>
  </si>
  <si>
    <t>New Member Processing Fee</t>
  </si>
  <si>
    <t>Mid-Winter Conference</t>
  </si>
  <si>
    <t>Foundation-Office</t>
  </si>
  <si>
    <t>Interest Income</t>
  </si>
  <si>
    <t>District Convention</t>
  </si>
  <si>
    <t>Reserve-General Fund, Per Capita</t>
  </si>
  <si>
    <t>Reserve-Equipment, Per Capita</t>
  </si>
  <si>
    <t>Cal-Nev-Ha Publication Subscriptions</t>
  </si>
  <si>
    <t>Amount must be entered/not a formula field</t>
  </si>
  <si>
    <t>Honorary</t>
  </si>
  <si>
    <t>New Club Building Revenue</t>
  </si>
  <si>
    <t>Life Member Fees</t>
  </si>
  <si>
    <t>Kiwanis International Membership</t>
  </si>
  <si>
    <t>TOTAL GENERAL FUND REVENUE</t>
  </si>
  <si>
    <t>::</t>
  </si>
  <si>
    <t>EXPENDITURES:</t>
  </si>
  <si>
    <t>SALARIES AND OFFICE</t>
  </si>
  <si>
    <t>Salary-District Secretary</t>
  </si>
  <si>
    <t>Salary-Admin Asst Sponsored Youth</t>
  </si>
  <si>
    <t>Salary Office Personnel</t>
  </si>
  <si>
    <t>Salary Part-time/Overtime</t>
  </si>
  <si>
    <t>Payroll Taxes</t>
  </si>
  <si>
    <t>Medical Insurance-Staff</t>
  </si>
  <si>
    <t>Retirement Program</t>
  </si>
  <si>
    <t>Office Lease</t>
  </si>
  <si>
    <t>Telephone</t>
  </si>
  <si>
    <t>Office Supplies</t>
  </si>
  <si>
    <t>Postage and Cartage</t>
  </si>
  <si>
    <t>Printing &amp; Stationery</t>
  </si>
  <si>
    <t>Insurance and Bonds</t>
  </si>
  <si>
    <t>Travel/Expense District Secretary</t>
  </si>
  <si>
    <t>Automobile Allowance</t>
  </si>
  <si>
    <t>Secretary Relocation Expense</t>
  </si>
  <si>
    <t>Personal Property Tax</t>
  </si>
  <si>
    <t>Equipment Maintenance</t>
  </si>
  <si>
    <t>Equipment Lease Payments</t>
  </si>
  <si>
    <t>Interest Expense</t>
  </si>
  <si>
    <t>Staff Travel-Conference/Convention</t>
  </si>
  <si>
    <t>Business Community Association</t>
  </si>
  <si>
    <t>Contingency Fund</t>
  </si>
  <si>
    <t>Bank Fees/Cash Short</t>
  </si>
  <si>
    <t>Annual Audit</t>
  </si>
  <si>
    <t xml:space="preserve">  Total-Salaries and Office</t>
  </si>
  <si>
    <t>DISTRICT OFFICERS</t>
  </si>
  <si>
    <t>Governor:</t>
  </si>
  <si>
    <t>Travel Expense &amp; Lodging</t>
  </si>
  <si>
    <t>Office &amp; Phone Allowance</t>
  </si>
  <si>
    <t xml:space="preserve">  Total-Governor</t>
  </si>
  <si>
    <t>Governor-Elect:</t>
  </si>
  <si>
    <t>Plan/Travel/Lodge Expense</t>
  </si>
  <si>
    <t>Immediate Past Governor:</t>
  </si>
  <si>
    <t>Board Travel Exp &amp; Lodging</t>
  </si>
  <si>
    <t>Treasurer:</t>
  </si>
  <si>
    <t>Lieutenant Governors:</t>
  </si>
  <si>
    <t>Travel Per Diem and Office</t>
  </si>
  <si>
    <t>District Officers Training</t>
  </si>
  <si>
    <t xml:space="preserve">  Total District Officers</t>
  </si>
  <si>
    <t>DISTRICT COMMITTEES/CABINET</t>
  </si>
  <si>
    <t>Governor's Cabinet</t>
  </si>
  <si>
    <t>Policy Committee</t>
  </si>
  <si>
    <t>Long-Range Planning Committee</t>
  </si>
  <si>
    <t>Realignment Committee</t>
  </si>
  <si>
    <t>Inter-Club</t>
  </si>
  <si>
    <t>Finance Committee</t>
  </si>
  <si>
    <t>Governor's Theme Pins</t>
  </si>
  <si>
    <t>Pink Panther Prowl</t>
  </si>
  <si>
    <t>New Club Building</t>
  </si>
  <si>
    <t>Bell, banner, gavel &amp; podium</t>
  </si>
  <si>
    <t>Membership</t>
  </si>
  <si>
    <t>Membership - "Man On The Street"</t>
  </si>
  <si>
    <t>S.O.S.</t>
  </si>
  <si>
    <t>Golden Years</t>
  </si>
  <si>
    <t>Distinguished Kiwanian Program</t>
  </si>
  <si>
    <t>President's Support</t>
  </si>
  <si>
    <t>$ 450 for 4 to Hawaii for training Oct 1995</t>
  </si>
  <si>
    <t xml:space="preserve">  Total Committees &amp; Cabinet</t>
  </si>
  <si>
    <t>SPONSORED YOUTH</t>
  </si>
  <si>
    <t>Circle K Committee</t>
  </si>
  <si>
    <t xml:space="preserve">Key Club Committee </t>
  </si>
  <si>
    <t xml:space="preserve">Kiwins Committee </t>
  </si>
  <si>
    <t>Kiwins Training</t>
  </si>
  <si>
    <t>Builder's Club</t>
  </si>
  <si>
    <t>K Kids</t>
  </si>
  <si>
    <t>Coordinator-Travel Expense</t>
  </si>
  <si>
    <t xml:space="preserve">  Total Sponsored Youth</t>
  </si>
  <si>
    <t>CAL-NEV-HA PUBLICATION EXPENSE</t>
  </si>
  <si>
    <t>Printing</t>
  </si>
  <si>
    <t>Editor's Expense</t>
  </si>
  <si>
    <t xml:space="preserve">  Total Cal-Nev-Ha</t>
  </si>
  <si>
    <t xml:space="preserve">  </t>
  </si>
  <si>
    <t>RESERVES</t>
  </si>
  <si>
    <t>General Operating Fund Reserve</t>
  </si>
  <si>
    <t>District Equipment Reserve</t>
  </si>
  <si>
    <t>Depreciation</t>
  </si>
  <si>
    <t xml:space="preserve">  Total Reserves </t>
  </si>
  <si>
    <t>TOTAL GENERAL FUND OPERATING EXPENSE</t>
  </si>
  <si>
    <t>EXCESS (DEFICIT) OF REVENUE OVER</t>
  </si>
  <si>
    <t>EXPENDITURES-GENERAL FUND</t>
  </si>
  <si>
    <t>INTERNATIONAL CONVENTION TRAVEL FUND</t>
  </si>
  <si>
    <t>Expected Fund Balance Forward</t>
  </si>
  <si>
    <t>October 1, 1994</t>
  </si>
  <si>
    <t>October 1, 1995</t>
  </si>
  <si>
    <t>October 1, 1996</t>
  </si>
  <si>
    <t>REVENUE</t>
  </si>
  <si>
    <t>Total Available Funds</t>
  </si>
  <si>
    <t>EXPENSE</t>
  </si>
  <si>
    <t>FY 1994-1995 (Las Vegas)</t>
  </si>
  <si>
    <t>FY 1995-1996 (Salt Lake)</t>
  </si>
  <si>
    <t>FY 1996-1997 (Nashville)</t>
  </si>
  <si>
    <t>PROJECTED ENDING FUND BALANCE</t>
  </si>
  <si>
    <t>DISTRICT CONVENTION FUND</t>
  </si>
  <si>
    <t>District Convention Committee</t>
  </si>
  <si>
    <t>SUMMARY OF PER CAPITA TAX</t>
  </si>
  <si>
    <t>General Operating Fund Per Capita</t>
  </si>
  <si>
    <t>Equipment Reserve</t>
  </si>
  <si>
    <t>Cal-Nev-Ha Publication Subscription</t>
  </si>
  <si>
    <t>International Convention Fund</t>
  </si>
  <si>
    <t>District Convention Fund</t>
  </si>
  <si>
    <t xml:space="preserve">  TOTALS</t>
  </si>
  <si>
    <t>Created/Revised As Of:</t>
  </si>
  <si>
    <t>Approved By Board On:</t>
  </si>
  <si>
    <t xml:space="preserve">                   1997-1998 DISTRICT BUDGET COVERING GENERAL OPERATING FUND</t>
  </si>
  <si>
    <t>1997-1998</t>
  </si>
  <si>
    <t>FY 1997-1998</t>
  </si>
  <si>
    <t>Shareholder Program</t>
  </si>
  <si>
    <t>Kiwanis Int'l Membership &amp; Misc</t>
  </si>
  <si>
    <t>Professional Fees</t>
  </si>
  <si>
    <t>Travel District Secretary</t>
  </si>
  <si>
    <t>Computer Supplies &amp; Software</t>
  </si>
  <si>
    <t>Staff Travel, Conference &amp; Convention</t>
  </si>
  <si>
    <t>Dues &amp; Subscriptions</t>
  </si>
  <si>
    <t>Have A Heart</t>
  </si>
  <si>
    <t>FY 1997-1998 (Montreal)</t>
  </si>
  <si>
    <t>District Convention Budget</t>
  </si>
  <si>
    <t>Projected Per Capita Required</t>
  </si>
  <si>
    <t>Projected Cal-Nev-Ha Required</t>
  </si>
  <si>
    <t>1996-97</t>
  </si>
  <si>
    <t>1998-1999</t>
  </si>
  <si>
    <t xml:space="preserve">                   1998-1999 DISTRICT BUDGET COVERING GENERAL OPERATING FUND</t>
  </si>
  <si>
    <t>FY 1998-1999</t>
  </si>
  <si>
    <t>FY 1998-1999 (Denver)</t>
  </si>
  <si>
    <t>Tax &amp; License</t>
  </si>
  <si>
    <t>Membership-Shareholder</t>
  </si>
  <si>
    <t>Office Lease &amp; Maintenace</t>
  </si>
  <si>
    <t>Medical Insurance &amp; Workman's Comp</t>
  </si>
  <si>
    <t>Mileage Reimbursements-Staff</t>
  </si>
  <si>
    <t>Bank Charges</t>
  </si>
  <si>
    <t>Strategic Planning Committee</t>
  </si>
  <si>
    <t>Senior Concerns</t>
  </si>
  <si>
    <t>Travel &amp; Office Expense</t>
  </si>
  <si>
    <t>Travel (&amp; Office) Expense</t>
  </si>
  <si>
    <t xml:space="preserve">KIWIN'S Committee </t>
  </si>
  <si>
    <t xml:space="preserve">  Total Cal-Nev-Ha Publication</t>
  </si>
  <si>
    <t>Approved by the Board of Trustees:</t>
  </si>
  <si>
    <t>FY 1999-2000</t>
  </si>
  <si>
    <t>1999-2000</t>
  </si>
  <si>
    <t>1998-99</t>
  </si>
  <si>
    <t>1997-98</t>
  </si>
  <si>
    <t>Mid-Year Conference</t>
  </si>
  <si>
    <t>Patriotism Committee</t>
  </si>
  <si>
    <t>Team Supplies</t>
  </si>
  <si>
    <t>Staff Travel and Meeting Expense</t>
  </si>
  <si>
    <t>Inter-Club Patches</t>
  </si>
  <si>
    <t>Governor's Cabinet/Parlimentarian</t>
  </si>
  <si>
    <t>FY 1999-2000 (Miami Beach)</t>
  </si>
  <si>
    <t xml:space="preserve">                   1999-2000 DISTRICT BUDGET COVERING GENERAL OPERATING FUND</t>
  </si>
  <si>
    <t>Governor Travel &amp; Office</t>
  </si>
  <si>
    <t>Governor-elect Travel &amp; Office</t>
  </si>
  <si>
    <t>Immed Past Gov Travel &amp; Lodging</t>
  </si>
  <si>
    <t>Treasurer Travel &amp; Lodging</t>
  </si>
  <si>
    <t>Team/DKA Program</t>
  </si>
  <si>
    <t>**</t>
  </si>
  <si>
    <t>2000-2001</t>
  </si>
  <si>
    <t>FY 2000-2001</t>
  </si>
  <si>
    <t>Cal-Nev-Ha Advertising</t>
  </si>
  <si>
    <t>FY 2000-2001 (Taipei)</t>
  </si>
  <si>
    <t>Total K Committee</t>
  </si>
  <si>
    <t>Meeting Expense &amp; Staff Travel</t>
  </si>
  <si>
    <t>International Convention Travel</t>
  </si>
  <si>
    <t xml:space="preserve">                   2000-2001 DISTRICT BUDGET COVERING GENERAL OPERATING FUND</t>
  </si>
  <si>
    <t>Postage and Freight</t>
  </si>
  <si>
    <t>Postage</t>
  </si>
  <si>
    <t>1999-00</t>
  </si>
  <si>
    <t>FY 2001-2002</t>
  </si>
  <si>
    <t>2001-2002</t>
  </si>
  <si>
    <t>Inflation</t>
  </si>
  <si>
    <t>factor</t>
  </si>
  <si>
    <t>Prior Year</t>
  </si>
  <si>
    <t>Adjusted</t>
  </si>
  <si>
    <t>AIMS</t>
  </si>
  <si>
    <t>check the PO</t>
  </si>
  <si>
    <t>Convention Site &amp; Selection</t>
  </si>
  <si>
    <t>Stationery &amp; Envelopes</t>
  </si>
  <si>
    <t>FY 2001-2002(New Orleans)</t>
  </si>
  <si>
    <t>Life Member Reserve</t>
  </si>
  <si>
    <t>DKA Program</t>
  </si>
  <si>
    <t>Cal-Nev-Ha Advertising/Cookbooks</t>
  </si>
  <si>
    <t>Salary-Crdntr of Sponsored Youth</t>
  </si>
  <si>
    <t>Insurance - Workers Comp</t>
  </si>
  <si>
    <t>Medical Insurance &amp; Workers Comp</t>
  </si>
  <si>
    <t>CAL-NEV-HA PUBLICATION, INTERNATIONAL TRAVEL FUND AND</t>
  </si>
  <si>
    <t>2001-2002 DISTRICT BUDGET COVERING GENERAL OPERATING FUND</t>
  </si>
  <si>
    <t>CALIFORNIA-NEVADA-HAWAII DISTRICT OF KIWANIS INTERNATIONAL</t>
  </si>
  <si>
    <t>2002-2003 DISTRICT BUDGET COVERING GENERAL OPERATING FUND</t>
  </si>
  <si>
    <t>FY 2002-2003</t>
  </si>
  <si>
    <t>2002-2003</t>
  </si>
  <si>
    <t>Circle K Administrator</t>
  </si>
  <si>
    <t>Key Club Administrator</t>
  </si>
  <si>
    <t>KIWIN'S Administrator</t>
  </si>
  <si>
    <t>Van Reimbursements</t>
  </si>
  <si>
    <t>Van Expense</t>
  </si>
  <si>
    <t>RESERVES  &amp; OTHER</t>
  </si>
  <si>
    <t>Other Revenue</t>
  </si>
  <si>
    <t>FY 2002-2003 (Indianapolis)</t>
  </si>
  <si>
    <t>Secretary Automobile Allowance</t>
  </si>
  <si>
    <t>Leased Equipment</t>
  </si>
  <si>
    <t>Staff Travel &amp; Meeting Expense</t>
  </si>
  <si>
    <t>Printing &amp; Copy Reimbursements</t>
  </si>
  <si>
    <t>Revisions approved by the Board of Trustees:</t>
  </si>
  <si>
    <t>Salary-Coordinator of Sponsored Youth</t>
  </si>
  <si>
    <t>FY 2003-2004</t>
  </si>
  <si>
    <t>Medical/Life Insurance</t>
  </si>
  <si>
    <t>2003-2004 DISTRICT BUDGET COVERING GENERAL OPERATING FUND</t>
  </si>
  <si>
    <t>2003-2004</t>
  </si>
  <si>
    <t>SPONSORED ORGANIZATIONS AND PROGRAMS</t>
  </si>
  <si>
    <t>Aktion Club</t>
  </si>
  <si>
    <t xml:space="preserve">  Total SOAP</t>
  </si>
  <si>
    <t>General Fund Reserves</t>
  </si>
  <si>
    <t>FY 2003-2004 (St. Louis)</t>
  </si>
  <si>
    <t>Cookbooks</t>
  </si>
  <si>
    <t>Cookbooks Expense</t>
  </si>
  <si>
    <t>Adopted</t>
  </si>
  <si>
    <t>Sponsored Youth</t>
  </si>
  <si>
    <t>Revised</t>
  </si>
  <si>
    <t>Office Lease &amp; Maintenance</t>
  </si>
  <si>
    <t>Governor's Cabinet/Parliamentarian</t>
  </si>
  <si>
    <t xml:space="preserve">Revenue: input membership numbers and per capita rates to compute budget.  </t>
  </si>
  <si>
    <t>International Convention Travel (transfer of revenue)</t>
  </si>
  <si>
    <t>Other Expense</t>
  </si>
  <si>
    <t>2004-2005</t>
  </si>
  <si>
    <t>FY 2004-2005</t>
  </si>
  <si>
    <t xml:space="preserve">Proposed </t>
  </si>
  <si>
    <t>DKA Program/Go For The Gold</t>
  </si>
  <si>
    <t>FY 2004-2005 (Hawaii)</t>
  </si>
  <si>
    <t>2004-2005 DISTRICT BUDGET COVERING GENERAL OPERATING FUND</t>
  </si>
  <si>
    <t>FY 2005-2006</t>
  </si>
  <si>
    <t>2005-2006</t>
  </si>
  <si>
    <t>2005-2006 DISTRICT BUDGET COVERING GENERAL OPERATING FUND</t>
  </si>
  <si>
    <t>FY 2005-2006 (Rome)</t>
  </si>
  <si>
    <t>Investment Income</t>
  </si>
  <si>
    <t>SOAP Coordinator-Travel Expense</t>
  </si>
  <si>
    <t>Other Expense &lt;Income&gt;</t>
  </si>
  <si>
    <t>Aktion Club District Administrator</t>
  </si>
  <si>
    <t>Builder's Club District Administrator</t>
  </si>
  <si>
    <t>KIWIN'S District Administrator</t>
  </si>
  <si>
    <t>10/1/2004 (using actual balance forward)</t>
  </si>
  <si>
    <t>Audit Committee</t>
  </si>
  <si>
    <t>Teleconferencing</t>
  </si>
  <si>
    <t>DKA Program/Walk of Fame</t>
  </si>
  <si>
    <t>2006-2007</t>
  </si>
  <si>
    <t>FY 2006-2007</t>
  </si>
  <si>
    <t>Office Lease, Utilities &amp; Maintenance</t>
  </si>
  <si>
    <t>Key Leader Coordinators</t>
  </si>
  <si>
    <t>Salary Overtime</t>
  </si>
  <si>
    <t>Foundation-Office Support</t>
  </si>
  <si>
    <t>International President's Visit</t>
  </si>
  <si>
    <t>Actual Balance Forward</t>
  </si>
  <si>
    <t>FY 2006-2007 (San Antonio)</t>
  </si>
  <si>
    <t>Projected Balance Forward **</t>
  </si>
  <si>
    <t>** 2005-2006 Balance Forward adjusted due to change of venue (Rome to Montreal)</t>
  </si>
  <si>
    <t>FY 2005-2006 (Rome)/Montreal</t>
  </si>
  <si>
    <t>International Convention Travel Fund</t>
  </si>
  <si>
    <t>2006-2007 DISTRICT BUDGET COVERING GENERAL OPERATING FUND</t>
  </si>
  <si>
    <t>Membership-Regional TAG Trainings</t>
  </si>
  <si>
    <t>2007-2008</t>
  </si>
  <si>
    <t>FY 2007-2008</t>
  </si>
  <si>
    <t>FY 2007-2008 (Orlando)</t>
  </si>
  <si>
    <t>Distinguished Kiwanian Program (DKA)</t>
  </si>
  <si>
    <t>2007-2008 DISTRICT BUDGET COVERING GENERAL OPERATING FUND</t>
  </si>
  <si>
    <t>Service Leadership Programs</t>
  </si>
  <si>
    <t>FY 2008-2009</t>
  </si>
  <si>
    <t>2008-2009</t>
  </si>
  <si>
    <t>Trustee Training</t>
  </si>
  <si>
    <t>Lease payments</t>
  </si>
  <si>
    <t>Alarm system</t>
  </si>
  <si>
    <t>Janitor</t>
  </si>
  <si>
    <t>Months</t>
  </si>
  <si>
    <t>Other &lt;Income&gt;</t>
  </si>
  <si>
    <t>Off site rental</t>
  </si>
  <si>
    <t xml:space="preserve">  Total Service Leadership Programs</t>
  </si>
  <si>
    <t>SERVICE LEADERSHIP PROGRAMS</t>
  </si>
  <si>
    <t>FY 2008-2009 (Nashville)</t>
  </si>
  <si>
    <t>Projected Balance Forward</t>
  </si>
  <si>
    <t>2008-2009 DISTRICT BUDGET COVERING GENERAL OPERATING FUND</t>
  </si>
  <si>
    <t>Lt. Governor's Office &amp; Travel</t>
  </si>
  <si>
    <t>Lt. Governor's Training</t>
  </si>
  <si>
    <t>District Trustees Travel</t>
  </si>
  <si>
    <t>Cal-Nev-Ha Magazine Sponsorships</t>
  </si>
  <si>
    <t>2009-2010</t>
  </si>
  <si>
    <t>FY 2009-2010</t>
  </si>
  <si>
    <t>Salary-District Secretary **</t>
  </si>
  <si>
    <t>Salary-Director of Service Leadership Programs **</t>
  </si>
  <si>
    <t>Salary Office Personnel **</t>
  </si>
  <si>
    <t>** Amounts of actual expense include vacation accruals</t>
  </si>
  <si>
    <t>Director of SLP-Travel Expense</t>
  </si>
  <si>
    <t>Printing ($25,000 paid by CNH Foundation)</t>
  </si>
  <si>
    <t>FY 2009-2010 (Las Vegas)</t>
  </si>
  <si>
    <t>Governor's Counselors/Parliamentarian</t>
  </si>
  <si>
    <t>2009-2010 DISTRICT BUDGET COVERING GENERAL OPERATING FUND</t>
  </si>
  <si>
    <t>CAL-NEV-HA PUBLICATION AND INTERNATIONAL CONVENTION TRAVEL FUND</t>
  </si>
  <si>
    <t xml:space="preserve">Mid-Year Conference </t>
  </si>
  <si>
    <t>SLP Operations Support</t>
  </si>
  <si>
    <t>Audit Fees</t>
  </si>
  <si>
    <t>Pension Plan</t>
  </si>
  <si>
    <t>Immed Past Gov Travel &amp; Office</t>
  </si>
  <si>
    <t>Treasurer Travel &amp; Office</t>
  </si>
  <si>
    <t>Inter-Club Committee</t>
  </si>
  <si>
    <t>Aktion Club Committee</t>
  </si>
  <si>
    <t>Builder's Club Committee</t>
  </si>
  <si>
    <t>K Kids Committee</t>
  </si>
  <si>
    <t>Membership-TAG Trainings</t>
  </si>
  <si>
    <t>2010-2011 DISTRICT BUDGET COVERING GENERAL OPERATING FUND</t>
  </si>
  <si>
    <t>2010-2011</t>
  </si>
  <si>
    <t>FY 2010-2011</t>
  </si>
  <si>
    <t>FY 2010-2011 (Geneva)</t>
  </si>
  <si>
    <t>Fund Surplus 9-30-09</t>
  </si>
  <si>
    <t>SUMMARY OF PER CAPITA DUES</t>
  </si>
  <si>
    <t>ENDING FUND BALANCE</t>
  </si>
  <si>
    <t>** Actual expense and 2010-2011 budget includes vacation accruals</t>
  </si>
  <si>
    <t>SLP Allocation</t>
  </si>
  <si>
    <t>Key Club</t>
  </si>
  <si>
    <t>Circle K</t>
  </si>
  <si>
    <t>KIWIN'S</t>
  </si>
  <si>
    <t>Annual Total</t>
  </si>
  <si>
    <t xml:space="preserve"> Quarterly Amount</t>
  </si>
  <si>
    <t>2011-2012</t>
  </si>
  <si>
    <t>2011-2012 DISTRICT BUDGET COVERING GENERAL OPERATING FUND</t>
  </si>
  <si>
    <t>FY 2011-2012</t>
  </si>
  <si>
    <t>FY 2011-2012 (New Orleans)</t>
  </si>
  <si>
    <t>District Sales Items</t>
  </si>
  <si>
    <t>DISTRICT SALES ITEMS</t>
  </si>
  <si>
    <t>Fund Surplus / Add'l Revenue</t>
  </si>
  <si>
    <t>-</t>
  </si>
  <si>
    <t>Vacation Accruals</t>
  </si>
  <si>
    <t>Printing ($10,000 paid by CNH Foundation)</t>
  </si>
  <si>
    <t>** Amounts of actual expense prior to 2011-2012 include vacation accruals</t>
  </si>
  <si>
    <t>FY 2012-2013</t>
  </si>
  <si>
    <t>.</t>
  </si>
  <si>
    <t>2012-2013</t>
  </si>
  <si>
    <t>Shipping Reimbursements</t>
  </si>
  <si>
    <t>2012-2013 DISTRICT BUDGET COVERING GENERAL OPERATING FUND</t>
  </si>
  <si>
    <t>CAM increase</t>
  </si>
  <si>
    <t>FY 2012-2013 (Vancouver, BC)</t>
  </si>
  <si>
    <t>Approved</t>
  </si>
  <si>
    <t>Printing &amp; Publication</t>
  </si>
  <si>
    <t>membership</t>
  </si>
  <si>
    <t>%</t>
  </si>
  <si>
    <t>Prorata</t>
  </si>
  <si>
    <t>2013--2014</t>
  </si>
  <si>
    <t>FY 2013-2014</t>
  </si>
  <si>
    <t>Foundation-Office Support (1)</t>
  </si>
  <si>
    <t>(1) Reflects  increase of average of 12%</t>
  </si>
  <si>
    <t xml:space="preserve">      1/2 DOF/BKPR sal. = $62k or 50%</t>
  </si>
  <si>
    <t>Background Check</t>
  </si>
  <si>
    <t>Search Committie</t>
  </si>
  <si>
    <t>SLP Operations Support(2)</t>
  </si>
  <si>
    <t>(2) Proposed reflects  Avg Inc. 2.79% over 3 yrs</t>
  </si>
  <si>
    <t>Cal-Nev-Ha Magazine Sponsorships (3)</t>
  </si>
  <si>
    <t>(3) $1 per member to cover staff time/graphics</t>
  </si>
  <si>
    <t>FY 2013-2014 (4)</t>
  </si>
  <si>
    <t>(4) Increased $1/member cost to Toyko</t>
  </si>
  <si>
    <t>Team Supplies(District Sales Items)</t>
  </si>
  <si>
    <t>Background Checks(Kiwanis Member SLP Activities)</t>
  </si>
  <si>
    <t>Office Lease, Utilities &amp; Maintenance(5)</t>
  </si>
  <si>
    <t>(5) Reflect 4.29% Cola Adj + CAM + Storage unit</t>
  </si>
  <si>
    <t>Postage and Freight(6)</t>
  </si>
  <si>
    <t>(6) Reflects increase USPS Rates</t>
  </si>
  <si>
    <t>Vacation Accruals(7)</t>
  </si>
  <si>
    <t>(7) Est. based on max accruals allowed per new handbook</t>
  </si>
  <si>
    <t>Salary Part Time/Overtime</t>
  </si>
  <si>
    <t>Staff Travel &amp; Meeting Expense(8)</t>
  </si>
  <si>
    <t>(8) Reflects housing req. for new Dir. Of Finance)</t>
  </si>
  <si>
    <t>Telephone(9)</t>
  </si>
  <si>
    <t>(9) Refects increase T1 line service to bldg.</t>
  </si>
  <si>
    <t>To solve  data phone line disruptions.</t>
  </si>
  <si>
    <t>DISTRICT OFFICERS *</t>
  </si>
  <si>
    <t>* Assumes June Board Meeting moved to US Location</t>
  </si>
  <si>
    <t>New Club Building(10)</t>
  </si>
  <si>
    <t>(10) Increased to assist with club loss</t>
  </si>
  <si>
    <t>FY 2013-2014 (Tokyo)</t>
  </si>
  <si>
    <t>Pension Plan (11)</t>
  </si>
  <si>
    <t>(11) Reflects actual 401k match + 2.75% Profit Sharing</t>
  </si>
  <si>
    <t>Governor's Theme Pins (12)</t>
  </si>
  <si>
    <t>(12) Included in District Sales &amp; Costs</t>
  </si>
  <si>
    <t>2013-2014 DISTRICT BUDGET COVERING GENERAL OPERATING FUND</t>
  </si>
  <si>
    <t xml:space="preserve">FY 2013-2014 </t>
  </si>
  <si>
    <t>2013-2014</t>
  </si>
  <si>
    <t>Professional Fees(1)</t>
  </si>
  <si>
    <t>(1) Professional Fees for 401k increased $300 effective July 2012</t>
  </si>
  <si>
    <t xml:space="preserve">       </t>
  </si>
  <si>
    <t>2014-2015 DISTRICT BUDGET COVERING GENERAL OPERATING FUND</t>
  </si>
  <si>
    <t xml:space="preserve">Approved </t>
  </si>
  <si>
    <t>2014--2015</t>
  </si>
  <si>
    <t>FY 2014-2015</t>
  </si>
  <si>
    <t>FY 2014-2015 (1)</t>
  </si>
  <si>
    <t>Foundation-Office Support (2)</t>
  </si>
  <si>
    <t xml:space="preserve">FY 2014-2015 </t>
  </si>
  <si>
    <t>SLP Operations Support (4)</t>
  </si>
  <si>
    <t>Life Member Fees (5)</t>
  </si>
  <si>
    <t>Background Check (6)</t>
  </si>
  <si>
    <t>Team Supplies(District Sales Items)****</t>
  </si>
  <si>
    <t>Computer Supplies &amp; Software (6)</t>
  </si>
  <si>
    <t>Insurance and Bonds (7)</t>
  </si>
  <si>
    <t>Office Lease, Utilities &amp; Maintenance (8)</t>
  </si>
  <si>
    <t>Pension Plan (9)</t>
  </si>
  <si>
    <t>Postage and Freight (10)</t>
  </si>
  <si>
    <t xml:space="preserve">Professional Fees </t>
  </si>
  <si>
    <t>Vacation Accruals (11)</t>
  </si>
  <si>
    <t>Staff Travel &amp; Meeting Expense (12)</t>
  </si>
  <si>
    <t>Telephone (13)</t>
  </si>
  <si>
    <t>Distinguished Kiwanian Program (DKA) (14)</t>
  </si>
  <si>
    <t>Governor's Theme Pins (15)</t>
  </si>
  <si>
    <t>Search Committee</t>
  </si>
  <si>
    <t>KIWIN'S Key Club District Administrator</t>
  </si>
  <si>
    <t xml:space="preserve">KIWIN'S Key Club Committee </t>
  </si>
  <si>
    <t>District Sales Items****</t>
  </si>
  <si>
    <t>Other &lt;Income&gt; (16)</t>
  </si>
  <si>
    <t>General Fund Reserves 2013-2014</t>
  </si>
  <si>
    <t>General Fund Reserves 2014-2015</t>
  </si>
  <si>
    <t>FY 2013-2014 (Tokyo) (17)</t>
  </si>
  <si>
    <t>FY 2014-2015 Indianapolis</t>
  </si>
  <si>
    <t>(1) Estimate reflects new member fees that have increased over the last two years.</t>
  </si>
  <si>
    <t>(11) 12-13 reflects consulting payments to Dianne Horton 13-14 Reflects employment attorney fees</t>
  </si>
  <si>
    <t xml:space="preserve">         12-13 $31,965</t>
  </si>
  <si>
    <t>(12) Reflects housing req. for new Dir. Of Finance)</t>
  </si>
  <si>
    <t>(2) $ to be cross referenced with Foundation budget</t>
  </si>
  <si>
    <t>(13) Reflects increase T1 line service to bldg. (To solve data phone line disruptions)</t>
  </si>
  <si>
    <t>(3) Funds no longer pass through Foundation</t>
  </si>
  <si>
    <t>(14) Governor Alan will be doing program</t>
  </si>
  <si>
    <t>(4)  Proposed reflects  Avg Inc. 2.79% over 3 yrs</t>
  </si>
  <si>
    <t>(15) Included in District Sales &amp; Costs</t>
  </si>
  <si>
    <t>(5) 13-14 shows trend downward</t>
  </si>
  <si>
    <t>(6) increase for website redesign</t>
  </si>
  <si>
    <t>(17) Based on 25 attending KI convention in Tokyo</t>
  </si>
  <si>
    <t>(7) increase budget for possible data breach insurance</t>
  </si>
  <si>
    <t>(8) Reflect 4.29% COLA Adj + CAM + Storage unit</t>
  </si>
  <si>
    <t>(9) Reflects actual 401k match + 2.75% Profit Sharing</t>
  </si>
  <si>
    <t>(10) Reflects increase USPS Rates</t>
  </si>
  <si>
    <r>
      <t>**** Higher</t>
    </r>
    <r>
      <rPr>
        <sz val="10"/>
        <rFont val="Helv"/>
      </rPr>
      <t xml:space="preserve"> due to first year Aloha Sales</t>
    </r>
  </si>
  <si>
    <t>(16) Transfer of funds from CLE</t>
  </si>
  <si>
    <t>2015-2016 DISTRICT BUDGET COVERING GENERAL OPERATING FUND</t>
  </si>
  <si>
    <t>2015-2016</t>
  </si>
  <si>
    <t>FY 2015-2016</t>
  </si>
  <si>
    <t>Background Checks</t>
  </si>
  <si>
    <t>FY 2015-2016 Honorary</t>
  </si>
  <si>
    <t>FY 2014-2015 Toronto, Canada</t>
  </si>
  <si>
    <t>General Fund Reserves 2015-2016</t>
  </si>
  <si>
    <t>New Member Add Fee</t>
  </si>
  <si>
    <t xml:space="preserve">Pension Plan </t>
  </si>
  <si>
    <t xml:space="preserve">Salary-Director of Service Leadership Programs </t>
  </si>
  <si>
    <t xml:space="preserve">Salary-District Secretary </t>
  </si>
  <si>
    <t xml:space="preserve">Other &lt;Income&gt; </t>
  </si>
  <si>
    <t xml:space="preserve">Telephone </t>
  </si>
  <si>
    <t>2016-2017</t>
  </si>
  <si>
    <t>FY 2016-2017</t>
  </si>
  <si>
    <t>General Fund Reserves 2016-2017</t>
  </si>
  <si>
    <t>FY 2015-2016 Toronto, Canada</t>
  </si>
  <si>
    <t>FY 2016-2017 Paris, France</t>
  </si>
  <si>
    <t>FY 2016-2017 Honorary</t>
  </si>
  <si>
    <t>FY 2014-2015 Honorary</t>
  </si>
  <si>
    <t>FY 2013-2014 Honorary</t>
  </si>
  <si>
    <t>FY 2012-2013 Honorary</t>
  </si>
  <si>
    <t>2014-2015</t>
  </si>
  <si>
    <t>2017-2018</t>
  </si>
  <si>
    <t>Governor's Counselors</t>
  </si>
  <si>
    <t>FY 2017-2018</t>
  </si>
  <si>
    <t>FY 2017-2018 Honorary</t>
  </si>
  <si>
    <t>FY 2017-2018 Las Vegas</t>
  </si>
  <si>
    <t>General Fund Reserve 2017-2018</t>
  </si>
  <si>
    <t>Additional Surplus 2015-2016</t>
  </si>
  <si>
    <t>18 x $400</t>
  </si>
  <si>
    <t>25 x $400</t>
  </si>
  <si>
    <t>Trustee Board Meeting</t>
  </si>
  <si>
    <t>KI Membership Support Grant(s)</t>
  </si>
  <si>
    <t>Uncollectible Debt</t>
  </si>
  <si>
    <t>FY 2018-2019</t>
  </si>
  <si>
    <t>FY 2018-2019 Honorary</t>
  </si>
  <si>
    <t>General Fund Reserves 2017-2018</t>
  </si>
  <si>
    <t>SLP One time transition Funding</t>
  </si>
  <si>
    <t>General Fund Reserve 2018-2019</t>
  </si>
  <si>
    <t>FY 2018-2019 Orlando Fl.</t>
  </si>
  <si>
    <t>2017 - 2018</t>
  </si>
  <si>
    <t>2018 - 2019</t>
  </si>
  <si>
    <t>2019 - 2020</t>
  </si>
  <si>
    <t>Additional Surplus 2017-2018</t>
  </si>
  <si>
    <t>FY 2019 - 2020</t>
  </si>
  <si>
    <t>FY 2019-2020 Indianapolis</t>
  </si>
  <si>
    <t>FY 2019 - 2020 Honorary</t>
  </si>
  <si>
    <t>Parliamentarian</t>
  </si>
  <si>
    <t>General Fund Reserve 2019 - 2020</t>
  </si>
  <si>
    <t>KI Support NEW Club Building</t>
  </si>
  <si>
    <t>SLP Transition</t>
  </si>
  <si>
    <t>KI Support NEW Club Bldg</t>
  </si>
  <si>
    <t>2020- 2021</t>
  </si>
  <si>
    <t>FY 2020 - 2021</t>
  </si>
  <si>
    <t>FY2020 - 2021</t>
  </si>
  <si>
    <t>FY 2020 - 2021 Honorary</t>
  </si>
  <si>
    <t>General Fund Reserve 2020 - 2021</t>
  </si>
  <si>
    <t>FY 2020 - 2021 Salt lake City</t>
  </si>
  <si>
    <r>
      <t>Salary-District Secretary</t>
    </r>
    <r>
      <rPr>
        <b/>
        <sz val="12"/>
        <color rgb="FFFF0000"/>
        <rFont val="Helv"/>
      </rPr>
      <t xml:space="preserve"> </t>
    </r>
  </si>
  <si>
    <t>Indianapolis Expense - Convention 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</si>
</sst>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44" formatCode="_(&quot;$&quot;* #,##0.00_);_(&quot;$&quot;* \(#,##0.00\);_(&quot;$&quot;* &quot;-&quot;??_);_(@_)"/>
    <numFmt numFmtId="43" formatCode="_(* #,##0.00_);_(* \(#,##0.00\);_(* &quot;-&quot;??_);_(@_)"/>
    <numFmt numFmtId="164" formatCode="0_)"/>
    <numFmt numFmtId="165" formatCode="0.00_)"/>
    <numFmt numFmtId="166" formatCode="dd\-mmm\-yy_)"/>
    <numFmt numFmtId="167" formatCode="mmmm\ d\,\ yyyy"/>
    <numFmt numFmtId="168" formatCode="&quot;$&quot;#,##0.00\ ;\(&quot;$&quot;#,##0.00\)"/>
    <numFmt numFmtId="169" formatCode="#,##0;[Red]#,##0"/>
    <numFmt numFmtId="170" formatCode="0.000%"/>
    <numFmt numFmtId="171" formatCode="&quot;$&quot;#,##0.00"/>
    <numFmt numFmtId="172" formatCode="_(&quot;$&quot;* #,##0.000_);_(&quot;$&quot;* \(#,##0.000\);_(&quot;$&quot;* &quot;-&quot;???_);_(@_)"/>
  </numFmts>
  <fonts count="89" x14ac:knownFonts="1">
    <font>
      <sz val="12"/>
      <name val="Helv"/>
    </font>
    <font>
      <sz val="10"/>
      <name val="Arial"/>
      <family val="2"/>
    </font>
    <font>
      <sz val="12"/>
      <color indexed="12"/>
      <name val="Helv"/>
    </font>
    <font>
      <b/>
      <sz val="12"/>
      <name val="Helv"/>
    </font>
    <font>
      <u/>
      <sz val="12"/>
      <name val="Helv"/>
    </font>
    <font>
      <b/>
      <sz val="12"/>
      <name val="Arial"/>
      <family val="2"/>
    </font>
    <font>
      <u/>
      <sz val="12"/>
      <name val="Arial"/>
      <family val="2"/>
    </font>
    <font>
      <b/>
      <sz val="12"/>
      <color indexed="12"/>
      <name val="Helv"/>
    </font>
    <font>
      <sz val="8"/>
      <color indexed="81"/>
      <name val="Tahoma"/>
      <family val="2"/>
    </font>
    <font>
      <b/>
      <sz val="8"/>
      <color indexed="81"/>
      <name val="Tahoma"/>
      <family val="2"/>
    </font>
    <font>
      <sz val="12"/>
      <name val="Helv"/>
    </font>
    <font>
      <b/>
      <u/>
      <sz val="12"/>
      <name val="Helv"/>
    </font>
    <font>
      <b/>
      <sz val="12"/>
      <color indexed="17"/>
      <name val="Helv"/>
    </font>
    <font>
      <b/>
      <sz val="12"/>
      <color indexed="20"/>
      <name val="Helv"/>
    </font>
    <font>
      <b/>
      <sz val="12"/>
      <color indexed="16"/>
      <name val="Helv"/>
    </font>
    <font>
      <b/>
      <sz val="12"/>
      <color indexed="56"/>
      <name val="Helv"/>
    </font>
    <font>
      <b/>
      <sz val="12"/>
      <color indexed="61"/>
      <name val="Helv"/>
    </font>
    <font>
      <sz val="12"/>
      <color indexed="56"/>
      <name val="Helv"/>
    </font>
    <font>
      <b/>
      <sz val="12"/>
      <color indexed="57"/>
      <name val="Helv"/>
    </font>
    <font>
      <sz val="12"/>
      <color indexed="57"/>
      <name val="Helv"/>
    </font>
    <font>
      <b/>
      <sz val="12"/>
      <color indexed="14"/>
      <name val="Helv"/>
    </font>
    <font>
      <sz val="12"/>
      <color indexed="14"/>
      <name val="Helv"/>
    </font>
    <font>
      <b/>
      <sz val="12"/>
      <color indexed="10"/>
      <name val="Helv"/>
    </font>
    <font>
      <b/>
      <sz val="12"/>
      <color indexed="49"/>
      <name val="Helv"/>
    </font>
    <font>
      <sz val="12"/>
      <color indexed="17"/>
      <name val="Helv"/>
    </font>
    <font>
      <b/>
      <sz val="12"/>
      <color indexed="18"/>
      <name val="Helv"/>
    </font>
    <font>
      <sz val="12"/>
      <color indexed="18"/>
      <name val="Helv"/>
    </font>
    <font>
      <sz val="8"/>
      <name val="Helv"/>
    </font>
    <font>
      <b/>
      <sz val="9"/>
      <name val="Helv"/>
    </font>
    <font>
      <sz val="12"/>
      <color indexed="16"/>
      <name val="Helv"/>
    </font>
    <font>
      <b/>
      <sz val="12"/>
      <color indexed="58"/>
      <name val="Helv"/>
    </font>
    <font>
      <sz val="12"/>
      <color indexed="58"/>
      <name val="Helv"/>
    </font>
    <font>
      <sz val="10"/>
      <name val="Arial"/>
      <family val="2"/>
    </font>
    <font>
      <b/>
      <sz val="10"/>
      <color indexed="56"/>
      <name val="Arial"/>
      <family val="2"/>
    </font>
    <font>
      <b/>
      <sz val="10"/>
      <name val="Helv"/>
    </font>
    <font>
      <b/>
      <sz val="12"/>
      <color indexed="62"/>
      <name val="Helv"/>
    </font>
    <font>
      <sz val="12"/>
      <color indexed="62"/>
      <name val="Helv"/>
    </font>
    <font>
      <sz val="12"/>
      <color indexed="20"/>
      <name val="Helv"/>
    </font>
    <font>
      <b/>
      <sz val="10"/>
      <color indexed="18"/>
      <name val="Helv"/>
    </font>
    <font>
      <b/>
      <sz val="10"/>
      <color indexed="12"/>
      <name val="Arial"/>
      <family val="2"/>
    </font>
    <font>
      <b/>
      <sz val="12"/>
      <color theme="5" tint="-0.249977111117893"/>
      <name val="Helv"/>
    </font>
    <font>
      <sz val="12"/>
      <color theme="5" tint="-0.249977111117893"/>
      <name val="Helv"/>
    </font>
    <font>
      <b/>
      <sz val="12"/>
      <color rgb="FF000080"/>
      <name val="Helv"/>
    </font>
    <font>
      <b/>
      <sz val="12"/>
      <color rgb="FF00B050"/>
      <name val="Helv"/>
    </font>
    <font>
      <sz val="12"/>
      <color rgb="FF00B050"/>
      <name val="Helv"/>
    </font>
    <font>
      <b/>
      <sz val="12"/>
      <color theme="9" tint="-0.24994659260841701"/>
      <name val="Helv"/>
    </font>
    <font>
      <sz val="12"/>
      <color theme="9" tint="-0.24994659260841701"/>
      <name val="Helv"/>
    </font>
    <font>
      <sz val="11"/>
      <name val="Helv"/>
    </font>
    <font>
      <b/>
      <sz val="10"/>
      <name val="Arial"/>
      <family val="2"/>
    </font>
    <font>
      <b/>
      <sz val="11"/>
      <color indexed="18"/>
      <name val="Helv"/>
    </font>
    <font>
      <b/>
      <sz val="11"/>
      <color indexed="12"/>
      <name val="Helv"/>
    </font>
    <font>
      <b/>
      <sz val="11"/>
      <color theme="5" tint="-0.249977111117893"/>
      <name val="Helv"/>
    </font>
    <font>
      <b/>
      <sz val="11"/>
      <color rgb="FF00B050"/>
      <name val="Helv"/>
    </font>
    <font>
      <b/>
      <sz val="11"/>
      <color theme="9" tint="-0.24994659260841701"/>
      <name val="Helv"/>
    </font>
    <font>
      <b/>
      <sz val="11"/>
      <name val="Helv"/>
    </font>
    <font>
      <b/>
      <sz val="11"/>
      <color rgb="FF000080"/>
      <name val="Helv"/>
    </font>
    <font>
      <b/>
      <sz val="11"/>
      <color theme="3" tint="-0.249977111117893"/>
      <name val="Helv"/>
    </font>
    <font>
      <b/>
      <u/>
      <sz val="11"/>
      <name val="Helv"/>
    </font>
    <font>
      <b/>
      <sz val="12"/>
      <color theme="3" tint="-0.249977111117893"/>
      <name val="Helv"/>
    </font>
    <font>
      <sz val="11"/>
      <color theme="1"/>
      <name val="Calibri"/>
      <family val="2"/>
      <scheme val="minor"/>
    </font>
    <font>
      <sz val="11"/>
      <color theme="5" tint="-0.249977111117893"/>
      <name val="Calibri"/>
      <family val="2"/>
      <scheme val="minor"/>
    </font>
    <font>
      <sz val="11"/>
      <color theme="3" tint="-0.249977111117893"/>
      <name val="Calibri"/>
      <family val="2"/>
      <scheme val="minor"/>
    </font>
    <font>
      <b/>
      <sz val="12"/>
      <color rgb="FF002060"/>
      <name val="Helv"/>
    </font>
    <font>
      <b/>
      <sz val="12"/>
      <color rgb="FFC00000"/>
      <name val="Helv"/>
    </font>
    <font>
      <b/>
      <sz val="12"/>
      <color rgb="FFFFFF00"/>
      <name val="Helv"/>
    </font>
    <font>
      <b/>
      <sz val="12"/>
      <color rgb="FFFF0000"/>
      <name val="Helv"/>
    </font>
    <font>
      <sz val="12"/>
      <color theme="3" tint="-0.249977111117893"/>
      <name val="Helv"/>
    </font>
    <font>
      <b/>
      <sz val="12"/>
      <color theme="1"/>
      <name val="Helv"/>
    </font>
    <font>
      <sz val="10"/>
      <name val="Helv"/>
    </font>
    <font>
      <b/>
      <sz val="12"/>
      <color theme="5"/>
      <name val="Helv"/>
    </font>
    <font>
      <sz val="11"/>
      <color theme="3" tint="-0.249977111117893"/>
      <name val="Helv"/>
    </font>
    <font>
      <sz val="12"/>
      <color rgb="FF002060"/>
      <name val="Helv"/>
    </font>
    <font>
      <sz val="9"/>
      <color indexed="81"/>
      <name val="Tahoma"/>
      <family val="2"/>
    </font>
    <font>
      <b/>
      <sz val="9"/>
      <color indexed="81"/>
      <name val="Tahoma"/>
      <family val="2"/>
    </font>
    <font>
      <b/>
      <sz val="11"/>
      <color theme="6" tint="-0.499984740745262"/>
      <name val="Helv"/>
    </font>
    <font>
      <b/>
      <sz val="12"/>
      <color theme="6" tint="-0.499984740745262"/>
      <name val="Helv"/>
    </font>
    <font>
      <sz val="12"/>
      <color theme="6" tint="-0.499984740745262"/>
      <name val="Helv"/>
    </font>
    <font>
      <b/>
      <sz val="11"/>
      <color theme="9" tint="-0.249977111117893"/>
      <name val="Helv"/>
    </font>
    <font>
      <b/>
      <sz val="12"/>
      <color theme="9" tint="-0.249977111117893"/>
      <name val="Helv"/>
    </font>
    <font>
      <sz val="12"/>
      <color theme="9" tint="-0.249977111117893"/>
      <name val="Helv"/>
    </font>
    <font>
      <sz val="11"/>
      <color theme="9" tint="-0.249977111117893"/>
      <name val="Helv"/>
    </font>
    <font>
      <b/>
      <sz val="11"/>
      <color theme="6" tint="-0.249977111117893"/>
      <name val="Helv"/>
    </font>
    <font>
      <b/>
      <sz val="12"/>
      <color theme="6" tint="-0.249977111117893"/>
      <name val="Helv"/>
    </font>
    <font>
      <sz val="12"/>
      <color theme="6" tint="-0.249977111117893"/>
      <name val="Helv"/>
    </font>
    <font>
      <sz val="11"/>
      <color theme="6" tint="-0.249977111117893"/>
      <name val="Helv"/>
    </font>
    <font>
      <b/>
      <sz val="11"/>
      <color rgb="FFFF0000"/>
      <name val="Helv"/>
    </font>
    <font>
      <sz val="12"/>
      <color rgb="FFFF0000"/>
      <name val="Helv"/>
    </font>
    <font>
      <sz val="11"/>
      <color rgb="FFFF0000"/>
      <name val="Helv"/>
    </font>
    <font>
      <b/>
      <sz val="12"/>
      <color theme="3"/>
      <name val="Helv"/>
    </font>
  </fonts>
  <fills count="7">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s>
  <borders count="14">
    <border>
      <left/>
      <right/>
      <top/>
      <bottom/>
      <diagonal/>
    </border>
    <border>
      <left/>
      <right/>
      <top/>
      <bottom style="double">
        <color indexed="8"/>
      </bottom>
      <diagonal/>
    </border>
    <border>
      <left/>
      <right/>
      <top/>
      <bottom style="thin">
        <color indexed="8"/>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ck">
        <color indexed="64"/>
      </left>
      <right style="thick">
        <color indexed="64"/>
      </right>
      <top style="thick">
        <color indexed="64"/>
      </top>
      <bottom style="thick">
        <color indexed="64"/>
      </bottom>
      <diagonal/>
    </border>
    <border>
      <left/>
      <right/>
      <top style="double">
        <color indexed="8"/>
      </top>
      <bottom style="thin">
        <color indexed="8"/>
      </bottom>
      <diagonal/>
    </border>
    <border>
      <left/>
      <right/>
      <top style="thin">
        <color indexed="8"/>
      </top>
      <bottom style="double">
        <color indexed="8"/>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
      <left/>
      <right/>
      <top style="double">
        <color indexed="64"/>
      </top>
      <bottom style="thin">
        <color indexed="64"/>
      </bottom>
      <diagonal/>
    </border>
    <border>
      <left/>
      <right/>
      <top style="double">
        <color indexed="64"/>
      </top>
      <bottom style="double">
        <color indexed="64"/>
      </bottom>
      <diagonal/>
    </border>
  </borders>
  <cellStyleXfs count="4">
    <xf numFmtId="39"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80">
    <xf numFmtId="39" fontId="0" fillId="0" borderId="0" xfId="0"/>
    <xf numFmtId="39" fontId="2" fillId="0" borderId="0" xfId="0" applyNumberFormat="1" applyFont="1" applyProtection="1">
      <protection locked="0"/>
    </xf>
    <xf numFmtId="7" fontId="2" fillId="0" borderId="0" xfId="0" applyNumberFormat="1" applyFont="1" applyProtection="1">
      <protection locked="0"/>
    </xf>
    <xf numFmtId="164" fontId="2" fillId="0" borderId="0" xfId="0" applyNumberFormat="1" applyFont="1" applyProtection="1">
      <protection locked="0"/>
    </xf>
    <xf numFmtId="165" fontId="2" fillId="0" borderId="0" xfId="0" applyNumberFormat="1" applyFont="1" applyProtection="1">
      <protection locked="0"/>
    </xf>
    <xf numFmtId="39" fontId="0" fillId="0" borderId="0" xfId="0" applyProtection="1"/>
    <xf numFmtId="165" fontId="0" fillId="0" borderId="0" xfId="0" applyNumberFormat="1" applyProtection="1"/>
    <xf numFmtId="166" fontId="2" fillId="0" borderId="0" xfId="0" applyNumberFormat="1" applyFont="1" applyProtection="1">
      <protection locked="0"/>
    </xf>
    <xf numFmtId="39" fontId="2" fillId="0" borderId="0" xfId="0" applyNumberFormat="1" applyFont="1" applyAlignment="1" applyProtection="1">
      <alignment horizontal="center"/>
      <protection locked="0"/>
    </xf>
    <xf numFmtId="39" fontId="3" fillId="0" borderId="0" xfId="0" applyFont="1" applyProtection="1">
      <protection locked="0"/>
    </xf>
    <xf numFmtId="39" fontId="3" fillId="0" borderId="0" xfId="0" applyFont="1" applyAlignment="1" applyProtection="1">
      <alignment horizontal="center"/>
      <protection locked="0"/>
    </xf>
    <xf numFmtId="39" fontId="3" fillId="0" borderId="1" xfId="0" applyFont="1" applyBorder="1" applyProtection="1">
      <protection locked="0"/>
    </xf>
    <xf numFmtId="39" fontId="4" fillId="0" borderId="1" xfId="0" applyFont="1" applyBorder="1" applyProtection="1">
      <protection locked="0"/>
    </xf>
    <xf numFmtId="165" fontId="2" fillId="0" borderId="2" xfId="0" applyNumberFormat="1" applyFont="1" applyBorder="1" applyProtection="1">
      <protection locked="0"/>
    </xf>
    <xf numFmtId="39" fontId="2" fillId="0" borderId="2" xfId="0" applyFont="1" applyBorder="1" applyProtection="1">
      <protection locked="0"/>
    </xf>
    <xf numFmtId="7" fontId="2" fillId="0" borderId="1" xfId="0" applyNumberFormat="1" applyFont="1" applyBorder="1" applyProtection="1">
      <protection locked="0"/>
    </xf>
    <xf numFmtId="39" fontId="3" fillId="0" borderId="0" xfId="0" applyFont="1" applyProtection="1"/>
    <xf numFmtId="165" fontId="0" fillId="0" borderId="2" xfId="0" applyNumberFormat="1" applyBorder="1" applyProtection="1"/>
    <xf numFmtId="7" fontId="0" fillId="0" borderId="1" xfId="0" applyNumberFormat="1" applyBorder="1" applyProtection="1"/>
    <xf numFmtId="39" fontId="3" fillId="0" borderId="2" xfId="0" applyFont="1" applyBorder="1" applyProtection="1"/>
    <xf numFmtId="39" fontId="0" fillId="0" borderId="2" xfId="0" applyBorder="1" applyProtection="1"/>
    <xf numFmtId="167" fontId="0" fillId="0" borderId="0" xfId="0" applyNumberFormat="1" applyAlignment="1">
      <alignment horizontal="left"/>
    </xf>
    <xf numFmtId="39" fontId="0" fillId="0" borderId="3" xfId="0" applyBorder="1"/>
    <xf numFmtId="167" fontId="2" fillId="0" borderId="0" xfId="0" applyNumberFormat="1" applyFont="1" applyProtection="1">
      <protection locked="0"/>
    </xf>
    <xf numFmtId="14" fontId="0" fillId="0" borderId="0" xfId="0" applyNumberFormat="1"/>
    <xf numFmtId="39" fontId="0" fillId="0" borderId="0" xfId="0" applyProtection="1">
      <protection locked="0"/>
    </xf>
    <xf numFmtId="39" fontId="5" fillId="0" borderId="0" xfId="0" applyFont="1" applyProtection="1">
      <protection locked="0"/>
    </xf>
    <xf numFmtId="39" fontId="5" fillId="0" borderId="0" xfId="0" applyFont="1" applyAlignment="1" applyProtection="1">
      <alignment horizontal="center"/>
      <protection locked="0"/>
    </xf>
    <xf numFmtId="39" fontId="5" fillId="0" borderId="4" xfId="0" applyFont="1" applyBorder="1" applyProtection="1">
      <protection locked="0"/>
    </xf>
    <xf numFmtId="39" fontId="6" fillId="0" borderId="4" xfId="0" applyFont="1" applyBorder="1" applyProtection="1">
      <protection locked="0"/>
    </xf>
    <xf numFmtId="168" fontId="0" fillId="0" borderId="0" xfId="0" applyNumberFormat="1" applyProtection="1">
      <protection locked="0"/>
    </xf>
    <xf numFmtId="1" fontId="0" fillId="0" borderId="0" xfId="0" applyNumberFormat="1" applyProtection="1">
      <protection locked="0"/>
    </xf>
    <xf numFmtId="2" fontId="0" fillId="0" borderId="0" xfId="0" applyNumberFormat="1" applyProtection="1">
      <protection locked="0"/>
    </xf>
    <xf numFmtId="4" fontId="0" fillId="0" borderId="0" xfId="0" applyNumberFormat="1" applyProtection="1">
      <protection locked="0"/>
    </xf>
    <xf numFmtId="1" fontId="0" fillId="0" borderId="0" xfId="0" applyNumberFormat="1"/>
    <xf numFmtId="2" fontId="0" fillId="0" borderId="0" xfId="0" applyNumberFormat="1"/>
    <xf numFmtId="2" fontId="0" fillId="0" borderId="3" xfId="0" applyNumberFormat="1" applyBorder="1" applyProtection="1">
      <protection locked="0"/>
    </xf>
    <xf numFmtId="39" fontId="0" fillId="0" borderId="3" xfId="0" applyBorder="1" applyProtection="1">
      <protection locked="0"/>
    </xf>
    <xf numFmtId="168" fontId="0" fillId="0" borderId="4" xfId="0" applyNumberFormat="1" applyBorder="1" applyProtection="1">
      <protection locked="0"/>
    </xf>
    <xf numFmtId="39" fontId="5" fillId="0" borderId="0" xfId="0" applyFont="1"/>
    <xf numFmtId="2" fontId="0" fillId="0" borderId="0" xfId="0" applyNumberFormat="1" applyBorder="1"/>
    <xf numFmtId="2" fontId="0" fillId="0" borderId="0" xfId="0" applyNumberFormat="1" applyBorder="1" applyProtection="1">
      <protection locked="0"/>
    </xf>
    <xf numFmtId="2" fontId="0" fillId="0" borderId="3" xfId="0" applyNumberFormat="1" applyBorder="1"/>
    <xf numFmtId="168" fontId="0" fillId="0" borderId="4" xfId="0" applyNumberFormat="1" applyBorder="1"/>
    <xf numFmtId="39" fontId="5" fillId="0" borderId="3" xfId="0" applyFont="1" applyBorder="1"/>
    <xf numFmtId="168" fontId="0" fillId="0" borderId="0" xfId="0" applyNumberFormat="1"/>
    <xf numFmtId="15" fontId="0" fillId="0" borderId="0" xfId="0" applyNumberFormat="1" applyAlignment="1">
      <alignment horizontal="left"/>
    </xf>
    <xf numFmtId="15" fontId="0" fillId="0" borderId="0" xfId="0" applyNumberFormat="1"/>
    <xf numFmtId="39" fontId="3" fillId="0" borderId="0" xfId="0" applyFont="1"/>
    <xf numFmtId="39" fontId="7" fillId="0" borderId="0" xfId="0" applyNumberFormat="1" applyFont="1" applyProtection="1">
      <protection locked="0"/>
    </xf>
    <xf numFmtId="39" fontId="3" fillId="0" borderId="3" xfId="0" applyFont="1" applyBorder="1"/>
    <xf numFmtId="165" fontId="2" fillId="0" borderId="2" xfId="0" applyNumberFormat="1" applyFont="1" applyBorder="1" applyProtection="1"/>
    <xf numFmtId="39" fontId="10" fillId="0" borderId="0" xfId="0" applyFont="1"/>
    <xf numFmtId="39" fontId="10" fillId="0" borderId="3" xfId="0" applyFont="1" applyBorder="1"/>
    <xf numFmtId="39" fontId="3" fillId="0" borderId="4" xfId="0" applyFont="1" applyBorder="1" applyAlignment="1" applyProtection="1">
      <alignment horizontal="center"/>
      <protection locked="0"/>
    </xf>
    <xf numFmtId="39" fontId="3" fillId="0" borderId="0" xfId="0" applyFont="1" applyAlignment="1" applyProtection="1">
      <protection locked="0"/>
    </xf>
    <xf numFmtId="39" fontId="2" fillId="0" borderId="0" xfId="0" applyNumberFormat="1" applyFont="1" applyAlignment="1" applyProtection="1">
      <protection locked="0"/>
    </xf>
    <xf numFmtId="39" fontId="3" fillId="0" borderId="0" xfId="0" applyNumberFormat="1" applyFont="1" applyProtection="1">
      <protection locked="0"/>
    </xf>
    <xf numFmtId="167" fontId="7" fillId="0" borderId="0" xfId="0" applyNumberFormat="1" applyFont="1" applyProtection="1">
      <protection locked="0"/>
    </xf>
    <xf numFmtId="39" fontId="7" fillId="0" borderId="0" xfId="0" applyNumberFormat="1" applyFont="1" applyAlignment="1" applyProtection="1">
      <protection locked="0"/>
    </xf>
    <xf numFmtId="39" fontId="11" fillId="0" borderId="1" xfId="0" applyFont="1" applyBorder="1" applyProtection="1">
      <protection locked="0"/>
    </xf>
    <xf numFmtId="39" fontId="7" fillId="0" borderId="0" xfId="0" applyNumberFormat="1" applyFont="1" applyAlignment="1" applyProtection="1">
      <alignment horizontal="center"/>
      <protection locked="0"/>
    </xf>
    <xf numFmtId="7" fontId="7" fillId="0" borderId="0" xfId="0" applyNumberFormat="1" applyFont="1" applyProtection="1">
      <protection locked="0"/>
    </xf>
    <xf numFmtId="164" fontId="7" fillId="0" borderId="0" xfId="0" applyNumberFormat="1" applyFont="1" applyProtection="1">
      <protection locked="0"/>
    </xf>
    <xf numFmtId="7" fontId="12" fillId="0" borderId="0" xfId="0" applyNumberFormat="1" applyFont="1" applyProtection="1">
      <protection locked="0"/>
    </xf>
    <xf numFmtId="7" fontId="13" fillId="0" borderId="0" xfId="0" applyNumberFormat="1" applyFont="1" applyProtection="1">
      <protection locked="0"/>
    </xf>
    <xf numFmtId="165" fontId="7" fillId="0" borderId="0" xfId="0" applyNumberFormat="1" applyFont="1" applyProtection="1">
      <protection locked="0"/>
    </xf>
    <xf numFmtId="165" fontId="13" fillId="0" borderId="0" xfId="0" applyNumberFormat="1" applyFont="1" applyProtection="1">
      <protection locked="0"/>
    </xf>
    <xf numFmtId="39" fontId="12" fillId="0" borderId="0" xfId="0" applyNumberFormat="1" applyFont="1" applyProtection="1">
      <protection locked="0"/>
    </xf>
    <xf numFmtId="165" fontId="7" fillId="0" borderId="2" xfId="0" applyNumberFormat="1" applyFont="1" applyBorder="1" applyProtection="1">
      <protection locked="0"/>
    </xf>
    <xf numFmtId="165" fontId="13" fillId="0" borderId="2" xfId="0" applyNumberFormat="1" applyFont="1" applyBorder="1" applyProtection="1">
      <protection locked="0"/>
    </xf>
    <xf numFmtId="39" fontId="12" fillId="0" borderId="2" xfId="0" applyFont="1" applyBorder="1" applyProtection="1">
      <protection locked="0"/>
    </xf>
    <xf numFmtId="7" fontId="7" fillId="0" borderId="1" xfId="0" applyNumberFormat="1" applyFont="1" applyBorder="1" applyProtection="1">
      <protection locked="0"/>
    </xf>
    <xf numFmtId="7" fontId="13" fillId="0" borderId="1" xfId="0" applyNumberFormat="1" applyFont="1" applyBorder="1" applyProtection="1">
      <protection locked="0"/>
    </xf>
    <xf numFmtId="7" fontId="12" fillId="0" borderId="1" xfId="0" applyNumberFormat="1" applyFont="1" applyBorder="1" applyProtection="1">
      <protection locked="0"/>
    </xf>
    <xf numFmtId="39" fontId="13" fillId="0" borderId="0" xfId="0" applyNumberFormat="1" applyFont="1" applyProtection="1">
      <protection locked="0"/>
    </xf>
    <xf numFmtId="39" fontId="7" fillId="0" borderId="0" xfId="0" applyFont="1"/>
    <xf numFmtId="39" fontId="13" fillId="0" borderId="0" xfId="0" applyFont="1"/>
    <xf numFmtId="43" fontId="12" fillId="0" borderId="0" xfId="1" applyFont="1" applyProtection="1">
      <protection locked="0"/>
    </xf>
    <xf numFmtId="165" fontId="12" fillId="0" borderId="0" xfId="0" applyNumberFormat="1" applyFont="1" applyProtection="1">
      <protection locked="0"/>
    </xf>
    <xf numFmtId="39" fontId="7" fillId="0" borderId="3" xfId="0" applyFont="1" applyBorder="1"/>
    <xf numFmtId="39" fontId="13" fillId="0" borderId="3" xfId="0" applyFont="1" applyBorder="1"/>
    <xf numFmtId="165" fontId="12" fillId="0" borderId="2" xfId="0" applyNumberFormat="1" applyFont="1" applyBorder="1" applyProtection="1">
      <protection locked="0"/>
    </xf>
    <xf numFmtId="165" fontId="13" fillId="0" borderId="0" xfId="0" applyNumberFormat="1" applyFont="1" applyProtection="1"/>
    <xf numFmtId="165" fontId="13" fillId="0" borderId="2" xfId="0" applyNumberFormat="1" applyFont="1" applyBorder="1" applyProtection="1"/>
    <xf numFmtId="39" fontId="12" fillId="0" borderId="0" xfId="0" applyFont="1"/>
    <xf numFmtId="7" fontId="13" fillId="0" borderId="1" xfId="0" applyNumberFormat="1" applyFont="1" applyBorder="1" applyProtection="1"/>
    <xf numFmtId="39" fontId="7" fillId="0" borderId="2" xfId="0" applyFont="1" applyBorder="1" applyProtection="1">
      <protection locked="0"/>
    </xf>
    <xf numFmtId="39" fontId="13" fillId="0" borderId="2" xfId="0" applyFont="1" applyBorder="1" applyProtection="1"/>
    <xf numFmtId="167" fontId="3" fillId="0" borderId="0" xfId="0" applyNumberFormat="1" applyFont="1" applyAlignment="1">
      <alignment horizontal="left"/>
    </xf>
    <xf numFmtId="39" fontId="13" fillId="0" borderId="2" xfId="0" applyFont="1" applyBorder="1" applyProtection="1">
      <protection locked="0"/>
    </xf>
    <xf numFmtId="165" fontId="12" fillId="0" borderId="2" xfId="0" applyNumberFormat="1" applyFont="1" applyBorder="1" applyProtection="1"/>
    <xf numFmtId="7" fontId="12" fillId="0" borderId="1" xfId="0" applyNumberFormat="1" applyFont="1" applyBorder="1" applyProtection="1"/>
    <xf numFmtId="39" fontId="12" fillId="0" borderId="2" xfId="0" applyFont="1" applyBorder="1" applyProtection="1"/>
    <xf numFmtId="39" fontId="15" fillId="0" borderId="0" xfId="0" applyFont="1"/>
    <xf numFmtId="39" fontId="15" fillId="0" borderId="3" xfId="0" applyFont="1" applyBorder="1"/>
    <xf numFmtId="165" fontId="15" fillId="0" borderId="0" xfId="0" applyNumberFormat="1" applyFont="1" applyProtection="1"/>
    <xf numFmtId="165" fontId="15" fillId="0" borderId="2" xfId="0" applyNumberFormat="1" applyFont="1" applyBorder="1" applyProtection="1"/>
    <xf numFmtId="7" fontId="15" fillId="0" borderId="1" xfId="0" applyNumberFormat="1" applyFont="1" applyBorder="1" applyProtection="1"/>
    <xf numFmtId="39" fontId="15" fillId="0" borderId="2" xfId="0" applyFont="1" applyBorder="1" applyProtection="1"/>
    <xf numFmtId="7" fontId="15" fillId="0" borderId="0" xfId="0" applyNumberFormat="1" applyFont="1" applyProtection="1">
      <protection locked="0"/>
    </xf>
    <xf numFmtId="165" fontId="15" fillId="0" borderId="2" xfId="0" applyNumberFormat="1" applyFont="1" applyBorder="1" applyProtection="1">
      <protection locked="0"/>
    </xf>
    <xf numFmtId="165" fontId="15" fillId="0" borderId="0" xfId="0" applyNumberFormat="1" applyFont="1" applyProtection="1">
      <protection locked="0"/>
    </xf>
    <xf numFmtId="39" fontId="15" fillId="0" borderId="0" xfId="0" applyFont="1" applyProtection="1"/>
    <xf numFmtId="39" fontId="3" fillId="0" borderId="4" xfId="0" applyFont="1" applyBorder="1"/>
    <xf numFmtId="39" fontId="7" fillId="0" borderId="4" xfId="0" applyNumberFormat="1" applyFont="1" applyBorder="1" applyProtection="1">
      <protection locked="0"/>
    </xf>
    <xf numFmtId="39" fontId="13" fillId="0" borderId="4" xfId="0" applyFont="1" applyBorder="1"/>
    <xf numFmtId="39" fontId="12" fillId="0" borderId="4" xfId="0" applyNumberFormat="1" applyFont="1" applyBorder="1" applyProtection="1">
      <protection locked="0"/>
    </xf>
    <xf numFmtId="39" fontId="3" fillId="0" borderId="4" xfId="0" applyFont="1" applyBorder="1" applyProtection="1"/>
    <xf numFmtId="39" fontId="15" fillId="0" borderId="4" xfId="0" applyFont="1" applyBorder="1"/>
    <xf numFmtId="39" fontId="12" fillId="0" borderId="4" xfId="0" applyFont="1" applyBorder="1"/>
    <xf numFmtId="39" fontId="14" fillId="0" borderId="4" xfId="0" applyFont="1" applyBorder="1"/>
    <xf numFmtId="165" fontId="7" fillId="0" borderId="0" xfId="0" applyNumberFormat="1" applyFont="1" applyBorder="1" applyProtection="1">
      <protection locked="0"/>
    </xf>
    <xf numFmtId="165" fontId="13" fillId="0" borderId="0" xfId="0" applyNumberFormat="1" applyFont="1" applyBorder="1" applyProtection="1">
      <protection locked="0"/>
    </xf>
    <xf numFmtId="165" fontId="12" fillId="0" borderId="0" xfId="0" applyNumberFormat="1" applyFont="1" applyBorder="1" applyProtection="1">
      <protection locked="0"/>
    </xf>
    <xf numFmtId="39" fontId="7" fillId="0" borderId="0" xfId="0" applyFont="1" applyBorder="1"/>
    <xf numFmtId="39" fontId="15" fillId="0" borderId="0" xfId="0" applyFont="1" applyBorder="1"/>
    <xf numFmtId="165" fontId="15" fillId="0" borderId="0" xfId="0" applyNumberFormat="1" applyFont="1" applyBorder="1" applyProtection="1"/>
    <xf numFmtId="165" fontId="13" fillId="0" borderId="0" xfId="0" applyNumberFormat="1" applyFont="1" applyBorder="1" applyProtection="1"/>
    <xf numFmtId="39" fontId="7" fillId="0" borderId="0" xfId="0" applyNumberFormat="1" applyFont="1" applyAlignment="1" applyProtection="1">
      <alignment horizontal="right"/>
      <protection locked="0"/>
    </xf>
    <xf numFmtId="164" fontId="7" fillId="0" borderId="0" xfId="0" applyNumberFormat="1" applyFont="1" applyAlignment="1" applyProtection="1">
      <alignment horizontal="right"/>
      <protection locked="0"/>
    </xf>
    <xf numFmtId="39" fontId="11" fillId="0" borderId="4" xfId="0" applyFont="1" applyBorder="1" applyProtection="1">
      <protection locked="0"/>
    </xf>
    <xf numFmtId="39" fontId="3" fillId="0" borderId="0" xfId="0" applyFont="1" applyAlignment="1">
      <alignment horizontal="center"/>
    </xf>
    <xf numFmtId="39" fontId="7" fillId="0" borderId="0" xfId="0" applyFont="1" applyProtection="1"/>
    <xf numFmtId="165" fontId="12" fillId="0" borderId="3" xfId="0" applyNumberFormat="1" applyFont="1" applyBorder="1" applyProtection="1">
      <protection locked="0"/>
    </xf>
    <xf numFmtId="44" fontId="7" fillId="0" borderId="0" xfId="2" applyFont="1" applyProtection="1">
      <protection locked="0"/>
    </xf>
    <xf numFmtId="169" fontId="7" fillId="0" borderId="0" xfId="0" applyNumberFormat="1" applyFont="1" applyProtection="1">
      <protection locked="0"/>
    </xf>
    <xf numFmtId="39" fontId="13" fillId="0" borderId="0" xfId="0" applyFont="1" applyBorder="1"/>
    <xf numFmtId="39" fontId="16" fillId="0" borderId="0" xfId="0" applyFont="1"/>
    <xf numFmtId="165" fontId="15" fillId="0" borderId="3" xfId="0" applyNumberFormat="1" applyFont="1" applyBorder="1" applyProtection="1"/>
    <xf numFmtId="165" fontId="13" fillId="0" borderId="3" xfId="0" applyNumberFormat="1" applyFont="1" applyBorder="1" applyProtection="1"/>
    <xf numFmtId="7" fontId="15" fillId="0" borderId="1" xfId="0" applyNumberFormat="1" applyFont="1" applyBorder="1" applyProtection="1">
      <protection locked="0"/>
    </xf>
    <xf numFmtId="39" fontId="15" fillId="0" borderId="0" xfId="0" applyNumberFormat="1" applyFont="1" applyProtection="1">
      <protection locked="0"/>
    </xf>
    <xf numFmtId="39" fontId="15" fillId="0" borderId="2" xfId="0" applyFont="1" applyBorder="1" applyProtection="1">
      <protection locked="0"/>
    </xf>
    <xf numFmtId="39" fontId="15" fillId="0" borderId="0" xfId="0" applyFont="1" applyProtection="1">
      <protection locked="0"/>
    </xf>
    <xf numFmtId="39" fontId="15" fillId="0" borderId="0" xfId="0" applyNumberFormat="1" applyFont="1" applyAlignment="1" applyProtection="1">
      <alignment horizontal="center"/>
      <protection locked="0"/>
    </xf>
    <xf numFmtId="164" fontId="15" fillId="0" borderId="0" xfId="0" applyNumberFormat="1" applyFont="1" applyProtection="1">
      <protection locked="0"/>
    </xf>
    <xf numFmtId="39" fontId="17" fillId="0" borderId="0" xfId="0" applyFont="1"/>
    <xf numFmtId="39" fontId="15" fillId="0" borderId="0" xfId="0" applyFont="1" applyFill="1"/>
    <xf numFmtId="39" fontId="15" fillId="0" borderId="0" xfId="0" applyNumberFormat="1" applyFont="1" applyFill="1" applyProtection="1">
      <protection locked="0"/>
    </xf>
    <xf numFmtId="164" fontId="15" fillId="0" borderId="0" xfId="0" applyNumberFormat="1" applyFont="1" applyFill="1" applyProtection="1">
      <protection locked="0"/>
    </xf>
    <xf numFmtId="7" fontId="15" fillId="0" borderId="0" xfId="0" applyNumberFormat="1" applyFont="1" applyFill="1" applyProtection="1">
      <protection locked="0"/>
    </xf>
    <xf numFmtId="7" fontId="7" fillId="0" borderId="0" xfId="0" applyNumberFormat="1" applyFont="1" applyFill="1" applyProtection="1">
      <protection locked="0"/>
    </xf>
    <xf numFmtId="165" fontId="15" fillId="0" borderId="0" xfId="0" applyNumberFormat="1" applyFont="1" applyFill="1" applyProtection="1">
      <protection locked="0"/>
    </xf>
    <xf numFmtId="39" fontId="15" fillId="0" borderId="0" xfId="0" applyNumberFormat="1" applyFont="1" applyFill="1" applyBorder="1" applyProtection="1">
      <protection locked="0"/>
    </xf>
    <xf numFmtId="164" fontId="15" fillId="0" borderId="0" xfId="0" applyNumberFormat="1" applyFont="1" applyFill="1" applyBorder="1" applyProtection="1">
      <protection locked="0"/>
    </xf>
    <xf numFmtId="7" fontId="15" fillId="0" borderId="0" xfId="0" applyNumberFormat="1" applyFont="1" applyFill="1" applyBorder="1" applyProtection="1">
      <protection locked="0"/>
    </xf>
    <xf numFmtId="7" fontId="7" fillId="0" borderId="0" xfId="0" applyNumberFormat="1" applyFont="1" applyFill="1" applyBorder="1" applyProtection="1">
      <protection locked="0"/>
    </xf>
    <xf numFmtId="165" fontId="15" fillId="0" borderId="0" xfId="0" applyNumberFormat="1" applyFont="1" applyFill="1" applyBorder="1" applyProtection="1">
      <protection locked="0"/>
    </xf>
    <xf numFmtId="164" fontId="7" fillId="0" borderId="0" xfId="0" applyNumberFormat="1" applyFont="1" applyFill="1" applyProtection="1">
      <protection locked="0"/>
    </xf>
    <xf numFmtId="39" fontId="7" fillId="0" borderId="0" xfId="0" applyNumberFormat="1" applyFont="1" applyFill="1" applyProtection="1">
      <protection locked="0"/>
    </xf>
    <xf numFmtId="39" fontId="13" fillId="0" borderId="0" xfId="0" applyFont="1" applyFill="1"/>
    <xf numFmtId="39" fontId="15" fillId="0" borderId="3" xfId="0" applyFont="1" applyFill="1" applyBorder="1"/>
    <xf numFmtId="39" fontId="0" fillId="0" borderId="0" xfId="0" applyFill="1"/>
    <xf numFmtId="7" fontId="18" fillId="0" borderId="0" xfId="0" applyNumberFormat="1" applyFont="1" applyFill="1" applyProtection="1">
      <protection locked="0"/>
    </xf>
    <xf numFmtId="39" fontId="18" fillId="0" borderId="0" xfId="0" applyNumberFormat="1" applyFont="1" applyFill="1" applyProtection="1">
      <protection locked="0"/>
    </xf>
    <xf numFmtId="39" fontId="19" fillId="0" borderId="0" xfId="0" applyFont="1" applyFill="1"/>
    <xf numFmtId="39" fontId="18" fillId="0" borderId="2" xfId="0" applyFont="1" applyFill="1" applyBorder="1" applyProtection="1">
      <protection locked="0"/>
    </xf>
    <xf numFmtId="39" fontId="18" fillId="0" borderId="0" xfId="0" applyNumberFormat="1" applyFont="1" applyProtection="1">
      <protection locked="0"/>
    </xf>
    <xf numFmtId="39" fontId="19" fillId="0" borderId="0" xfId="0" applyFont="1"/>
    <xf numFmtId="7" fontId="18" fillId="0" borderId="1" xfId="0" applyNumberFormat="1" applyFont="1" applyBorder="1" applyProtection="1">
      <protection locked="0"/>
    </xf>
    <xf numFmtId="165" fontId="18" fillId="0" borderId="0" xfId="0" applyNumberFormat="1" applyFont="1" applyProtection="1">
      <protection locked="0"/>
    </xf>
    <xf numFmtId="43" fontId="18" fillId="0" borderId="0" xfId="1" applyFont="1" applyProtection="1">
      <protection locked="0"/>
    </xf>
    <xf numFmtId="165" fontId="18" fillId="0" borderId="0" xfId="0" applyNumberFormat="1" applyFont="1" applyBorder="1" applyProtection="1">
      <protection locked="0"/>
    </xf>
    <xf numFmtId="165" fontId="18" fillId="0" borderId="2" xfId="0" applyNumberFormat="1" applyFont="1" applyBorder="1" applyProtection="1">
      <protection locked="0"/>
    </xf>
    <xf numFmtId="165" fontId="18" fillId="0" borderId="3" xfId="0" applyNumberFormat="1" applyFont="1" applyBorder="1" applyProtection="1">
      <protection locked="0"/>
    </xf>
    <xf numFmtId="39" fontId="18" fillId="0" borderId="0" xfId="0" applyFont="1"/>
    <xf numFmtId="39" fontId="18" fillId="0" borderId="0" xfId="0" applyFont="1" applyFill="1"/>
    <xf numFmtId="39" fontId="20" fillId="0" borderId="0" xfId="0" applyNumberFormat="1" applyFont="1" applyProtection="1">
      <protection locked="0"/>
    </xf>
    <xf numFmtId="7" fontId="20" fillId="0" borderId="0" xfId="0" applyNumberFormat="1" applyFont="1" applyProtection="1">
      <protection locked="0"/>
    </xf>
    <xf numFmtId="165" fontId="20" fillId="0" borderId="0" xfId="0" applyNumberFormat="1" applyFont="1" applyProtection="1">
      <protection locked="0"/>
    </xf>
    <xf numFmtId="39" fontId="21" fillId="0" borderId="0" xfId="0" applyFont="1"/>
    <xf numFmtId="165" fontId="20" fillId="0" borderId="2" xfId="0" applyNumberFormat="1" applyFont="1" applyBorder="1" applyProtection="1">
      <protection locked="0"/>
    </xf>
    <xf numFmtId="7" fontId="20" fillId="0" borderId="1" xfId="0" applyNumberFormat="1" applyFont="1" applyBorder="1" applyProtection="1">
      <protection locked="0"/>
    </xf>
    <xf numFmtId="39" fontId="20" fillId="0" borderId="0" xfId="0" applyFont="1"/>
    <xf numFmtId="39" fontId="20" fillId="0" borderId="0" xfId="0" applyFont="1" applyFill="1"/>
    <xf numFmtId="39" fontId="20" fillId="0" borderId="0" xfId="0" applyFont="1" applyBorder="1"/>
    <xf numFmtId="39" fontId="20" fillId="0" borderId="3" xfId="0" applyFont="1" applyBorder="1"/>
    <xf numFmtId="165" fontId="20" fillId="0" borderId="3" xfId="0" applyNumberFormat="1" applyFont="1" applyBorder="1" applyProtection="1"/>
    <xf numFmtId="7" fontId="20" fillId="0" borderId="1" xfId="0" applyNumberFormat="1" applyFont="1" applyBorder="1" applyProtection="1"/>
    <xf numFmtId="39" fontId="20" fillId="0" borderId="4" xfId="0" applyNumberFormat="1" applyFont="1" applyBorder="1" applyProtection="1">
      <protection locked="0"/>
    </xf>
    <xf numFmtId="39" fontId="20" fillId="0" borderId="2" xfId="0" applyFont="1" applyBorder="1" applyProtection="1">
      <protection locked="0"/>
    </xf>
    <xf numFmtId="39" fontId="20" fillId="0" borderId="4" xfId="0" applyFont="1" applyBorder="1"/>
    <xf numFmtId="39" fontId="20" fillId="0" borderId="2" xfId="0" applyFont="1" applyBorder="1" applyProtection="1"/>
    <xf numFmtId="39" fontId="18" fillId="0" borderId="3" xfId="0" applyFont="1" applyBorder="1"/>
    <xf numFmtId="39" fontId="18" fillId="0" borderId="5" xfId="0" applyFont="1" applyBorder="1"/>
    <xf numFmtId="165" fontId="18" fillId="0" borderId="0" xfId="0" applyNumberFormat="1" applyFont="1" applyFill="1" applyProtection="1">
      <protection locked="0"/>
    </xf>
    <xf numFmtId="165" fontId="13" fillId="0" borderId="0" xfId="0" applyNumberFormat="1" applyFont="1" applyFill="1" applyProtection="1">
      <protection locked="0"/>
    </xf>
    <xf numFmtId="165" fontId="20" fillId="0" borderId="0" xfId="0" applyNumberFormat="1" applyFont="1" applyFill="1" applyProtection="1">
      <protection locked="0"/>
    </xf>
    <xf numFmtId="167" fontId="2" fillId="0" borderId="6" xfId="0" applyNumberFormat="1" applyFont="1" applyBorder="1" applyProtection="1">
      <protection locked="0"/>
    </xf>
    <xf numFmtId="165" fontId="22" fillId="0" borderId="0" xfId="0" applyNumberFormat="1" applyFont="1" applyFill="1" applyProtection="1">
      <protection locked="0"/>
    </xf>
    <xf numFmtId="165" fontId="22" fillId="0" borderId="0" xfId="0" applyNumberFormat="1" applyFont="1" applyProtection="1">
      <protection locked="0"/>
    </xf>
    <xf numFmtId="7" fontId="22" fillId="0" borderId="0" xfId="0" applyNumberFormat="1" applyFont="1" applyFill="1" applyProtection="1">
      <protection locked="0"/>
    </xf>
    <xf numFmtId="39" fontId="22" fillId="0" borderId="0" xfId="0" applyFont="1"/>
    <xf numFmtId="39" fontId="22" fillId="0" borderId="3" xfId="0" applyFont="1" applyBorder="1"/>
    <xf numFmtId="39" fontId="22" fillId="0" borderId="0" xfId="0" applyFont="1" applyBorder="1"/>
    <xf numFmtId="165" fontId="22" fillId="0" borderId="3" xfId="0" applyNumberFormat="1" applyFont="1" applyBorder="1" applyProtection="1"/>
    <xf numFmtId="39" fontId="22" fillId="0" borderId="0" xfId="0" applyFont="1" applyFill="1"/>
    <xf numFmtId="164" fontId="22" fillId="0" borderId="0" xfId="0" applyNumberFormat="1" applyFont="1" applyFill="1" applyProtection="1">
      <protection locked="0"/>
    </xf>
    <xf numFmtId="167" fontId="2" fillId="0" borderId="0" xfId="0" applyNumberFormat="1" applyFont="1" applyBorder="1" applyProtection="1">
      <protection locked="0"/>
    </xf>
    <xf numFmtId="39" fontId="23" fillId="0" borderId="0" xfId="0" applyNumberFormat="1" applyFont="1" applyProtection="1">
      <protection locked="0"/>
    </xf>
    <xf numFmtId="7" fontId="23" fillId="0" borderId="0" xfId="0" applyNumberFormat="1" applyFont="1" applyProtection="1">
      <protection locked="0"/>
    </xf>
    <xf numFmtId="7" fontId="3" fillId="0" borderId="0" xfId="0" applyNumberFormat="1" applyFont="1" applyProtection="1">
      <protection locked="0"/>
    </xf>
    <xf numFmtId="7" fontId="3" fillId="0" borderId="0" xfId="0" applyNumberFormat="1" applyFont="1" applyFill="1" applyProtection="1">
      <protection locked="0"/>
    </xf>
    <xf numFmtId="165" fontId="3" fillId="0" borderId="0" xfId="0" applyNumberFormat="1" applyFont="1" applyProtection="1">
      <protection locked="0"/>
    </xf>
    <xf numFmtId="39" fontId="3" fillId="0" borderId="0" xfId="0" applyNumberFormat="1" applyFont="1" applyFill="1" applyProtection="1">
      <protection locked="0"/>
    </xf>
    <xf numFmtId="39" fontId="10" fillId="0" borderId="0" xfId="0" applyFont="1" applyFill="1"/>
    <xf numFmtId="39" fontId="3" fillId="0" borderId="0" xfId="0" applyFont="1" applyFill="1"/>
    <xf numFmtId="165" fontId="3" fillId="0" borderId="0" xfId="0" applyNumberFormat="1" applyFont="1" applyFill="1" applyProtection="1">
      <protection locked="0"/>
    </xf>
    <xf numFmtId="165" fontId="3" fillId="0" borderId="2" xfId="0" applyNumberFormat="1" applyFont="1" applyBorder="1" applyProtection="1">
      <protection locked="0"/>
    </xf>
    <xf numFmtId="39" fontId="3" fillId="0" borderId="2" xfId="0" applyFont="1" applyFill="1" applyBorder="1" applyProtection="1">
      <protection locked="0"/>
    </xf>
    <xf numFmtId="7" fontId="3" fillId="0" borderId="1" xfId="0" applyNumberFormat="1" applyFont="1" applyBorder="1" applyProtection="1">
      <protection locked="0"/>
    </xf>
    <xf numFmtId="43" fontId="3" fillId="0" borderId="0" xfId="1" applyFont="1" applyProtection="1">
      <protection locked="0"/>
    </xf>
    <xf numFmtId="39" fontId="3" fillId="0" borderId="0" xfId="0" applyFont="1" applyBorder="1"/>
    <xf numFmtId="165" fontId="3" fillId="0" borderId="0" xfId="0" applyNumberFormat="1" applyFont="1" applyBorder="1" applyProtection="1">
      <protection locked="0"/>
    </xf>
    <xf numFmtId="165" fontId="3" fillId="0" borderId="3" xfId="0" applyNumberFormat="1" applyFont="1" applyBorder="1" applyProtection="1">
      <protection locked="0"/>
    </xf>
    <xf numFmtId="165" fontId="3" fillId="0" borderId="3" xfId="0" applyNumberFormat="1" applyFont="1" applyBorder="1" applyProtection="1"/>
    <xf numFmtId="7" fontId="3" fillId="0" borderId="1" xfId="0" applyNumberFormat="1" applyFont="1" applyBorder="1" applyProtection="1"/>
    <xf numFmtId="39" fontId="3" fillId="0" borderId="4" xfId="0" applyNumberFormat="1" applyFont="1" applyBorder="1" applyProtection="1">
      <protection locked="0"/>
    </xf>
    <xf numFmtId="39" fontId="3" fillId="0" borderId="2" xfId="0" applyFont="1" applyBorder="1" applyProtection="1">
      <protection locked="0"/>
    </xf>
    <xf numFmtId="39" fontId="3" fillId="0" borderId="5" xfId="0" applyFont="1" applyBorder="1"/>
    <xf numFmtId="39" fontId="24" fillId="0" borderId="0" xfId="0" applyFont="1"/>
    <xf numFmtId="165" fontId="12" fillId="0" borderId="0" xfId="0" applyNumberFormat="1" applyFont="1" applyFill="1" applyProtection="1">
      <protection locked="0"/>
    </xf>
    <xf numFmtId="39" fontId="12" fillId="0" borderId="0" xfId="0" applyFont="1" applyFill="1"/>
    <xf numFmtId="39" fontId="12" fillId="0" borderId="0" xfId="0" applyFont="1" applyBorder="1"/>
    <xf numFmtId="39" fontId="12" fillId="0" borderId="3" xfId="0" applyFont="1" applyBorder="1"/>
    <xf numFmtId="165" fontId="12" fillId="0" borderId="3" xfId="0" applyNumberFormat="1" applyFont="1" applyBorder="1" applyProtection="1"/>
    <xf numFmtId="39" fontId="3" fillId="0" borderId="7" xfId="0" applyFont="1" applyBorder="1" applyProtection="1"/>
    <xf numFmtId="7" fontId="18" fillId="0" borderId="1" xfId="0" applyNumberFormat="1" applyFont="1" applyBorder="1" applyProtection="1"/>
    <xf numFmtId="39" fontId="18" fillId="0" borderId="4" xfId="0" applyFont="1" applyBorder="1"/>
    <xf numFmtId="39" fontId="18" fillId="0" borderId="2" xfId="0" applyFont="1" applyBorder="1" applyProtection="1"/>
    <xf numFmtId="7" fontId="18" fillId="0" borderId="0" xfId="0" applyNumberFormat="1" applyFont="1" applyProtection="1">
      <protection locked="0"/>
    </xf>
    <xf numFmtId="39" fontId="18" fillId="0" borderId="2" xfId="0" applyFont="1" applyBorder="1" applyProtection="1">
      <protection locked="0"/>
    </xf>
    <xf numFmtId="165" fontId="18" fillId="0" borderId="2" xfId="0" applyNumberFormat="1" applyFont="1" applyBorder="1" applyProtection="1"/>
    <xf numFmtId="39" fontId="15" fillId="0" borderId="0" xfId="0" applyFont="1" applyBorder="1" applyProtection="1">
      <protection locked="0"/>
    </xf>
    <xf numFmtId="7" fontId="20" fillId="0" borderId="0" xfId="0" applyNumberFormat="1" applyFont="1" applyFill="1" applyProtection="1">
      <protection locked="0"/>
    </xf>
    <xf numFmtId="165" fontId="20" fillId="0" borderId="0" xfId="0" applyNumberFormat="1" applyFont="1" applyFill="1" applyBorder="1" applyProtection="1">
      <protection locked="0"/>
    </xf>
    <xf numFmtId="39" fontId="20" fillId="0" borderId="3" xfId="0" applyFont="1" applyFill="1" applyBorder="1"/>
    <xf numFmtId="7" fontId="25" fillId="0" borderId="0" xfId="0" applyNumberFormat="1" applyFont="1" applyProtection="1">
      <protection locked="0"/>
    </xf>
    <xf numFmtId="39" fontId="26" fillId="0" borderId="0" xfId="0" applyFont="1"/>
    <xf numFmtId="165" fontId="25" fillId="0" borderId="0" xfId="0" applyNumberFormat="1" applyFont="1" applyProtection="1">
      <protection locked="0"/>
    </xf>
    <xf numFmtId="165" fontId="25" fillId="0" borderId="0" xfId="0" applyNumberFormat="1" applyFont="1" applyFill="1" applyProtection="1">
      <protection locked="0"/>
    </xf>
    <xf numFmtId="165" fontId="25" fillId="0" borderId="2" xfId="0" applyNumberFormat="1" applyFont="1" applyBorder="1" applyProtection="1">
      <protection locked="0"/>
    </xf>
    <xf numFmtId="7" fontId="25" fillId="0" borderId="1" xfId="0" applyNumberFormat="1" applyFont="1" applyBorder="1" applyProtection="1">
      <protection locked="0"/>
    </xf>
    <xf numFmtId="39" fontId="25" fillId="0" borderId="0" xfId="0" applyNumberFormat="1" applyFont="1" applyProtection="1">
      <protection locked="0"/>
    </xf>
    <xf numFmtId="39" fontId="25" fillId="0" borderId="0" xfId="0" applyFont="1"/>
    <xf numFmtId="39" fontId="25" fillId="0" borderId="0" xfId="0" applyFont="1" applyFill="1"/>
    <xf numFmtId="39" fontId="25" fillId="0" borderId="0" xfId="0" applyFont="1" applyBorder="1"/>
    <xf numFmtId="39" fontId="25" fillId="0" borderId="3" xfId="0" applyFont="1" applyBorder="1"/>
    <xf numFmtId="165" fontId="25" fillId="0" borderId="3" xfId="0" applyNumberFormat="1" applyFont="1" applyBorder="1" applyProtection="1"/>
    <xf numFmtId="7" fontId="25" fillId="0" borderId="1" xfId="0" applyNumberFormat="1" applyFont="1" applyBorder="1" applyProtection="1"/>
    <xf numFmtId="7" fontId="12" fillId="0" borderId="0" xfId="0" applyNumberFormat="1" applyFont="1" applyFill="1" applyProtection="1">
      <protection locked="0"/>
    </xf>
    <xf numFmtId="165" fontId="12" fillId="0" borderId="0" xfId="0" applyNumberFormat="1" applyFont="1" applyFill="1" applyBorder="1" applyProtection="1">
      <protection locked="0"/>
    </xf>
    <xf numFmtId="39" fontId="12" fillId="0" borderId="3" xfId="0" applyFont="1" applyFill="1" applyBorder="1"/>
    <xf numFmtId="39" fontId="25" fillId="0" borderId="3" xfId="0" applyFont="1" applyFill="1" applyBorder="1"/>
    <xf numFmtId="39" fontId="25" fillId="0" borderId="4" xfId="0" applyFont="1" applyBorder="1"/>
    <xf numFmtId="39" fontId="25" fillId="0" borderId="2" xfId="0" applyFont="1" applyBorder="1" applyProtection="1"/>
    <xf numFmtId="39" fontId="25" fillId="0" borderId="2" xfId="0" applyFont="1" applyBorder="1" applyProtection="1">
      <protection locked="0"/>
    </xf>
    <xf numFmtId="165" fontId="25" fillId="0" borderId="2" xfId="0" applyNumberFormat="1" applyFont="1" applyBorder="1" applyProtection="1"/>
    <xf numFmtId="39" fontId="20" fillId="0" borderId="0" xfId="0" applyFont="1" applyBorder="1" applyProtection="1">
      <protection locked="0"/>
    </xf>
    <xf numFmtId="165" fontId="20" fillId="0" borderId="2" xfId="0" applyNumberFormat="1" applyFont="1" applyBorder="1" applyProtection="1"/>
    <xf numFmtId="165" fontId="20" fillId="0" borderId="3" xfId="0" applyNumberFormat="1" applyFont="1" applyBorder="1" applyProtection="1">
      <protection locked="0"/>
    </xf>
    <xf numFmtId="165" fontId="25" fillId="0" borderId="3" xfId="0" applyNumberFormat="1" applyFont="1" applyBorder="1" applyProtection="1">
      <protection locked="0"/>
    </xf>
    <xf numFmtId="7" fontId="15" fillId="0" borderId="0" xfId="0" applyNumberFormat="1" applyFont="1" applyBorder="1" applyProtection="1">
      <protection locked="0"/>
    </xf>
    <xf numFmtId="165" fontId="15" fillId="0" borderId="0" xfId="0" applyNumberFormat="1" applyFont="1" applyBorder="1" applyProtection="1">
      <protection locked="0"/>
    </xf>
    <xf numFmtId="7" fontId="15" fillId="0" borderId="0" xfId="0" applyNumberFormat="1" applyFont="1" applyBorder="1" applyProtection="1"/>
    <xf numFmtId="39" fontId="0" fillId="0" borderId="0" xfId="0" applyBorder="1"/>
    <xf numFmtId="39" fontId="7" fillId="0" borderId="3" xfId="0" applyNumberFormat="1" applyFont="1" applyBorder="1" applyProtection="1">
      <protection locked="0"/>
    </xf>
    <xf numFmtId="7" fontId="7" fillId="0" borderId="8" xfId="0" applyNumberFormat="1" applyFont="1" applyBorder="1" applyProtection="1">
      <protection locked="0"/>
    </xf>
    <xf numFmtId="39" fontId="15" fillId="2" borderId="0" xfId="0" applyNumberFormat="1" applyFont="1" applyFill="1" applyProtection="1">
      <protection locked="0"/>
    </xf>
    <xf numFmtId="39" fontId="7" fillId="2" borderId="0" xfId="0" applyNumberFormat="1" applyFont="1" applyFill="1" applyProtection="1">
      <protection locked="0"/>
    </xf>
    <xf numFmtId="39" fontId="15" fillId="2" borderId="0" xfId="0" applyFont="1" applyFill="1"/>
    <xf numFmtId="39" fontId="3" fillId="2" borderId="0" xfId="0" applyFont="1" applyFill="1"/>
    <xf numFmtId="165" fontId="12" fillId="2" borderId="0" xfId="0" applyNumberFormat="1" applyFont="1" applyFill="1" applyProtection="1">
      <protection locked="0"/>
    </xf>
    <xf numFmtId="39" fontId="12" fillId="2" borderId="0" xfId="0" applyFont="1" applyFill="1"/>
    <xf numFmtId="39" fontId="28" fillId="0" borderId="0" xfId="0" applyFont="1"/>
    <xf numFmtId="170" fontId="7" fillId="0" borderId="0" xfId="3" applyNumberFormat="1" applyFont="1" applyProtection="1">
      <protection locked="0"/>
    </xf>
    <xf numFmtId="7" fontId="25" fillId="0" borderId="0" xfId="0" applyNumberFormat="1" applyFont="1"/>
    <xf numFmtId="4" fontId="7" fillId="0" borderId="0" xfId="0" applyNumberFormat="1" applyFont="1" applyProtection="1">
      <protection locked="0"/>
    </xf>
    <xf numFmtId="4" fontId="25" fillId="0" borderId="0" xfId="0" applyNumberFormat="1" applyFont="1"/>
    <xf numFmtId="4" fontId="25" fillId="0" borderId="0" xfId="0" applyNumberFormat="1" applyFont="1" applyProtection="1">
      <protection locked="0"/>
    </xf>
    <xf numFmtId="4" fontId="7" fillId="0" borderId="0" xfId="0" applyNumberFormat="1" applyFont="1" applyFill="1" applyBorder="1" applyProtection="1">
      <protection locked="0"/>
    </xf>
    <xf numFmtId="4" fontId="7" fillId="0" borderId="0" xfId="0" applyNumberFormat="1" applyFont="1" applyFill="1" applyProtection="1">
      <protection locked="0"/>
    </xf>
    <xf numFmtId="4" fontId="25" fillId="0" borderId="0" xfId="0" applyNumberFormat="1" applyFont="1" applyFill="1" applyProtection="1">
      <protection locked="0"/>
    </xf>
    <xf numFmtId="4" fontId="25" fillId="0" borderId="2" xfId="0" applyNumberFormat="1" applyFont="1" applyBorder="1" applyProtection="1">
      <protection locked="0"/>
    </xf>
    <xf numFmtId="4" fontId="25" fillId="0" borderId="0" xfId="0" applyNumberFormat="1" applyFont="1" applyFill="1"/>
    <xf numFmtId="4" fontId="25" fillId="0" borderId="0" xfId="0" applyNumberFormat="1" applyFont="1" applyBorder="1"/>
    <xf numFmtId="4" fontId="7" fillId="0" borderId="3" xfId="0" applyNumberFormat="1" applyFont="1" applyBorder="1" applyProtection="1">
      <protection locked="0"/>
    </xf>
    <xf numFmtId="4" fontId="25" fillId="0" borderId="3" xfId="0" applyNumberFormat="1" applyFont="1" applyBorder="1"/>
    <xf numFmtId="4" fontId="7" fillId="0" borderId="9" xfId="0" applyNumberFormat="1" applyFont="1" applyBorder="1" applyProtection="1">
      <protection locked="0"/>
    </xf>
    <xf numFmtId="4" fontId="7" fillId="0" borderId="3" xfId="0" applyNumberFormat="1" applyFont="1" applyFill="1" applyBorder="1" applyProtection="1">
      <protection locked="0"/>
    </xf>
    <xf numFmtId="4" fontId="25" fillId="0" borderId="3" xfId="0" applyNumberFormat="1" applyFont="1" applyFill="1" applyBorder="1"/>
    <xf numFmtId="4" fontId="7" fillId="0" borderId="0" xfId="0" applyNumberFormat="1" applyFont="1" applyBorder="1" applyProtection="1">
      <protection locked="0"/>
    </xf>
    <xf numFmtId="4" fontId="7" fillId="0" borderId="0" xfId="0" applyNumberFormat="1" applyFont="1" applyAlignment="1" applyProtection="1">
      <alignment horizontal="right"/>
      <protection locked="0"/>
    </xf>
    <xf numFmtId="4" fontId="12" fillId="0" borderId="3" xfId="0" applyNumberFormat="1" applyFont="1" applyBorder="1" applyProtection="1"/>
    <xf numFmtId="4" fontId="20" fillId="0" borderId="3" xfId="0" applyNumberFormat="1" applyFont="1" applyBorder="1" applyProtection="1"/>
    <xf numFmtId="4" fontId="25" fillId="0" borderId="3" xfId="0" applyNumberFormat="1" applyFont="1" applyBorder="1" applyProtection="1"/>
    <xf numFmtId="4" fontId="7" fillId="0" borderId="0" xfId="0" applyNumberFormat="1" applyFont="1"/>
    <xf numFmtId="171" fontId="7" fillId="0" borderId="1" xfId="0" applyNumberFormat="1" applyFont="1" applyBorder="1" applyProtection="1"/>
    <xf numFmtId="171" fontId="12" fillId="0" borderId="1" xfId="0" applyNumberFormat="1" applyFont="1" applyBorder="1" applyProtection="1"/>
    <xf numFmtId="171" fontId="20" fillId="0" borderId="1" xfId="0" applyNumberFormat="1" applyFont="1" applyBorder="1" applyProtection="1"/>
    <xf numFmtId="171" fontId="25" fillId="0" borderId="1" xfId="0" applyNumberFormat="1" applyFont="1" applyBorder="1" applyProtection="1"/>
    <xf numFmtId="171" fontId="7" fillId="0" borderId="0" xfId="0" applyNumberFormat="1" applyFont="1" applyProtection="1">
      <protection locked="0"/>
    </xf>
    <xf numFmtId="171" fontId="25" fillId="0" borderId="0" xfId="0" applyNumberFormat="1" applyFont="1"/>
    <xf numFmtId="4" fontId="12" fillId="0" borderId="2" xfId="0" applyNumberFormat="1" applyFont="1" applyBorder="1" applyProtection="1"/>
    <xf numFmtId="4" fontId="20" fillId="0" borderId="2" xfId="0" applyNumberFormat="1" applyFont="1" applyBorder="1" applyProtection="1"/>
    <xf numFmtId="4" fontId="25" fillId="0" borderId="2" xfId="0" applyNumberFormat="1" applyFont="1" applyBorder="1" applyProtection="1"/>
    <xf numFmtId="171" fontId="7" fillId="0" borderId="5" xfId="0" applyNumberFormat="1" applyFont="1" applyBorder="1" applyProtection="1">
      <protection locked="0"/>
    </xf>
    <xf numFmtId="171" fontId="25" fillId="0" borderId="0" xfId="0" applyNumberFormat="1" applyFont="1" applyProtection="1">
      <protection locked="0"/>
    </xf>
    <xf numFmtId="39" fontId="3" fillId="0" borderId="0" xfId="0" applyFont="1" applyFill="1" applyProtection="1">
      <protection locked="0"/>
    </xf>
    <xf numFmtId="4" fontId="7" fillId="0" borderId="5" xfId="0" applyNumberFormat="1" applyFont="1" applyBorder="1" applyProtection="1">
      <protection locked="0"/>
    </xf>
    <xf numFmtId="4" fontId="25" fillId="0" borderId="5" xfId="0" applyNumberFormat="1" applyFont="1" applyBorder="1" applyProtection="1">
      <protection locked="0"/>
    </xf>
    <xf numFmtId="7" fontId="14" fillId="0" borderId="0" xfId="0" applyNumberFormat="1" applyFont="1" applyFill="1" applyProtection="1">
      <protection locked="0"/>
    </xf>
    <xf numFmtId="7" fontId="14" fillId="0" borderId="0" xfId="0" applyNumberFormat="1" applyFont="1" applyProtection="1">
      <protection locked="0"/>
    </xf>
    <xf numFmtId="39" fontId="29" fillId="0" borderId="0" xfId="0" applyFont="1"/>
    <xf numFmtId="39" fontId="14" fillId="0" borderId="0" xfId="0" applyFont="1"/>
    <xf numFmtId="165" fontId="14" fillId="0" borderId="0" xfId="0" applyNumberFormat="1" applyFont="1" applyProtection="1">
      <protection locked="0"/>
    </xf>
    <xf numFmtId="4" fontId="14" fillId="0" borderId="0" xfId="0" applyNumberFormat="1" applyFont="1" applyFill="1" applyProtection="1">
      <protection locked="0"/>
    </xf>
    <xf numFmtId="4" fontId="14" fillId="0" borderId="0" xfId="0" applyNumberFormat="1" applyFont="1" applyProtection="1">
      <protection locked="0"/>
    </xf>
    <xf numFmtId="4" fontId="14" fillId="0" borderId="0" xfId="0" applyNumberFormat="1" applyFont="1"/>
    <xf numFmtId="4" fontId="29" fillId="0" borderId="0" xfId="0" applyNumberFormat="1" applyFont="1"/>
    <xf numFmtId="4" fontId="14" fillId="0" borderId="0" xfId="0" applyNumberFormat="1" applyFont="1" applyFill="1" applyBorder="1" applyProtection="1">
      <protection locked="0"/>
    </xf>
    <xf numFmtId="4" fontId="14" fillId="0" borderId="2" xfId="0" applyNumberFormat="1" applyFont="1" applyBorder="1" applyProtection="1">
      <protection locked="0"/>
    </xf>
    <xf numFmtId="7" fontId="14" fillId="0" borderId="1" xfId="0" applyNumberFormat="1" applyFont="1" applyBorder="1" applyProtection="1">
      <protection locked="0"/>
    </xf>
    <xf numFmtId="39" fontId="14" fillId="0" borderId="0" xfId="0" applyNumberFormat="1" applyFont="1" applyProtection="1">
      <protection locked="0"/>
    </xf>
    <xf numFmtId="4" fontId="14" fillId="0" borderId="0" xfId="0" applyNumberFormat="1" applyFont="1" applyFill="1"/>
    <xf numFmtId="4" fontId="14" fillId="0" borderId="0" xfId="0" applyNumberFormat="1" applyFont="1" applyBorder="1"/>
    <xf numFmtId="4" fontId="14" fillId="0" borderId="5" xfId="0" applyNumberFormat="1" applyFont="1" applyBorder="1" applyProtection="1">
      <protection locked="0"/>
    </xf>
    <xf numFmtId="4" fontId="14" fillId="0" borderId="3" xfId="0" applyNumberFormat="1" applyFont="1" applyBorder="1"/>
    <xf numFmtId="4" fontId="14" fillId="0" borderId="3" xfId="0" applyNumberFormat="1" applyFont="1" applyFill="1" applyBorder="1"/>
    <xf numFmtId="4" fontId="14" fillId="0" borderId="3" xfId="0" applyNumberFormat="1" applyFont="1" applyBorder="1" applyProtection="1"/>
    <xf numFmtId="171" fontId="14" fillId="0" borderId="1" xfId="0" applyNumberFormat="1" applyFont="1" applyBorder="1" applyProtection="1"/>
    <xf numFmtId="171" fontId="14" fillId="0" borderId="0" xfId="0" applyNumberFormat="1" applyFont="1"/>
    <xf numFmtId="39" fontId="14" fillId="0" borderId="2" xfId="0" applyFont="1" applyBorder="1" applyProtection="1"/>
    <xf numFmtId="171" fontId="14" fillId="0" borderId="0" xfId="0" applyNumberFormat="1" applyFont="1" applyFill="1" applyProtection="1">
      <protection locked="0"/>
    </xf>
    <xf numFmtId="4" fontId="14" fillId="0" borderId="0" xfId="0" applyNumberFormat="1" applyFont="1" applyBorder="1" applyProtection="1">
      <protection locked="0"/>
    </xf>
    <xf numFmtId="4" fontId="14" fillId="0" borderId="2" xfId="0" applyNumberFormat="1" applyFont="1" applyBorder="1" applyProtection="1"/>
    <xf numFmtId="165" fontId="14" fillId="0" borderId="3" xfId="0" applyNumberFormat="1" applyFont="1" applyBorder="1" applyProtection="1">
      <protection locked="0"/>
    </xf>
    <xf numFmtId="7" fontId="14" fillId="0" borderId="1" xfId="0" applyNumberFormat="1" applyFont="1" applyBorder="1" applyProtection="1"/>
    <xf numFmtId="4" fontId="26" fillId="0" borderId="0" xfId="0" applyNumberFormat="1" applyFont="1"/>
    <xf numFmtId="171" fontId="26" fillId="0" borderId="0" xfId="0" applyNumberFormat="1" applyFont="1"/>
    <xf numFmtId="7" fontId="30" fillId="0" borderId="0" xfId="2" applyNumberFormat="1" applyFont="1" applyFill="1" applyBorder="1" applyProtection="1">
      <protection locked="0"/>
    </xf>
    <xf numFmtId="165" fontId="30" fillId="0" borderId="0" xfId="0" applyNumberFormat="1" applyFont="1" applyFill="1" applyBorder="1" applyProtection="1">
      <protection locked="0"/>
    </xf>
    <xf numFmtId="165" fontId="30" fillId="0" borderId="0" xfId="0" applyNumberFormat="1" applyFont="1" applyProtection="1">
      <protection locked="0"/>
    </xf>
    <xf numFmtId="4" fontId="30" fillId="0" borderId="0" xfId="0" applyNumberFormat="1" applyFont="1" applyProtection="1">
      <protection locked="0"/>
    </xf>
    <xf numFmtId="4" fontId="30" fillId="0" borderId="0" xfId="0" applyNumberFormat="1" applyFont="1" applyFill="1" applyBorder="1" applyProtection="1">
      <protection locked="0"/>
    </xf>
    <xf numFmtId="4" fontId="30" fillId="0" borderId="0" xfId="0" applyNumberFormat="1" applyFont="1" applyFill="1" applyProtection="1">
      <protection locked="0"/>
    </xf>
    <xf numFmtId="7" fontId="30" fillId="0" borderId="5" xfId="0" applyNumberFormat="1" applyFont="1" applyBorder="1" applyProtection="1">
      <protection locked="0"/>
    </xf>
    <xf numFmtId="39" fontId="30" fillId="0" borderId="0" xfId="0" applyNumberFormat="1" applyFont="1" applyProtection="1">
      <protection locked="0"/>
    </xf>
    <xf numFmtId="4" fontId="30" fillId="0" borderId="5" xfId="0" applyNumberFormat="1" applyFont="1" applyBorder="1" applyProtection="1">
      <protection locked="0"/>
    </xf>
    <xf numFmtId="4" fontId="30" fillId="0" borderId="0" xfId="0" applyNumberFormat="1" applyFont="1"/>
    <xf numFmtId="4" fontId="30" fillId="0" borderId="3" xfId="0" applyNumberFormat="1" applyFont="1" applyBorder="1"/>
    <xf numFmtId="4" fontId="30" fillId="0" borderId="0" xfId="0" applyNumberFormat="1" applyFont="1" applyBorder="1"/>
    <xf numFmtId="4" fontId="30" fillId="0" borderId="0" xfId="0" applyNumberFormat="1" applyFont="1" applyFill="1"/>
    <xf numFmtId="4" fontId="30" fillId="0" borderId="3" xfId="0" applyNumberFormat="1" applyFont="1" applyFill="1" applyBorder="1"/>
    <xf numFmtId="4" fontId="30" fillId="0" borderId="9" xfId="0" applyNumberFormat="1" applyFont="1" applyBorder="1" applyProtection="1">
      <protection locked="0"/>
    </xf>
    <xf numFmtId="4" fontId="30" fillId="0" borderId="3" xfId="0" applyNumberFormat="1" applyFont="1" applyBorder="1" applyProtection="1"/>
    <xf numFmtId="39" fontId="30" fillId="0" borderId="0" xfId="0" applyFont="1"/>
    <xf numFmtId="171" fontId="30" fillId="0" borderId="1" xfId="0" applyNumberFormat="1" applyFont="1" applyBorder="1" applyProtection="1"/>
    <xf numFmtId="171" fontId="30" fillId="0" borderId="0" xfId="0" applyNumberFormat="1" applyFont="1"/>
    <xf numFmtId="39" fontId="31" fillId="0" borderId="0" xfId="0" applyFont="1"/>
    <xf numFmtId="39" fontId="30" fillId="0" borderId="4" xfId="0" applyFont="1" applyBorder="1"/>
    <xf numFmtId="39" fontId="30" fillId="0" borderId="2" xfId="0" applyFont="1" applyBorder="1" applyProtection="1"/>
    <xf numFmtId="171" fontId="30" fillId="0" borderId="0" xfId="0" applyNumberFormat="1" applyFont="1" applyProtection="1">
      <protection locked="0"/>
    </xf>
    <xf numFmtId="7" fontId="30" fillId="0" borderId="0" xfId="0" applyNumberFormat="1" applyFont="1" applyProtection="1">
      <protection locked="0"/>
    </xf>
    <xf numFmtId="4" fontId="30" fillId="0" borderId="0" xfId="0" applyNumberFormat="1" applyFont="1" applyBorder="1" applyProtection="1">
      <protection locked="0"/>
    </xf>
    <xf numFmtId="4" fontId="30" fillId="0" borderId="2" xfId="0" applyNumberFormat="1" applyFont="1" applyBorder="1" applyProtection="1">
      <protection locked="0"/>
    </xf>
    <xf numFmtId="4" fontId="30" fillId="0" borderId="2" xfId="0" applyNumberFormat="1" applyFont="1" applyBorder="1" applyProtection="1"/>
    <xf numFmtId="165" fontId="30" fillId="0" borderId="3" xfId="0" applyNumberFormat="1" applyFont="1" applyBorder="1" applyProtection="1">
      <protection locked="0"/>
    </xf>
    <xf numFmtId="7" fontId="30" fillId="0" borderId="1" xfId="0" applyNumberFormat="1" applyFont="1" applyBorder="1" applyProtection="1"/>
    <xf numFmtId="39" fontId="2" fillId="0" borderId="0" xfId="0" applyFont="1"/>
    <xf numFmtId="7" fontId="7" fillId="0" borderId="1" xfId="0" applyNumberFormat="1" applyFont="1" applyBorder="1" applyProtection="1"/>
    <xf numFmtId="39" fontId="15" fillId="0" borderId="0" xfId="0" applyNumberFormat="1" applyFont="1" applyAlignment="1" applyProtection="1">
      <alignment horizontal="center"/>
    </xf>
    <xf numFmtId="39" fontId="7" fillId="0" borderId="0" xfId="0" applyNumberFormat="1" applyFont="1" applyAlignment="1" applyProtection="1">
      <alignment horizontal="center"/>
    </xf>
    <xf numFmtId="39" fontId="12" fillId="0" borderId="0" xfId="0" applyNumberFormat="1" applyFont="1" applyProtection="1"/>
    <xf numFmtId="39" fontId="20" fillId="0" borderId="0" xfId="0" applyNumberFormat="1" applyFont="1" applyProtection="1"/>
    <xf numFmtId="39" fontId="25" fillId="0" borderId="0" xfId="0" applyNumberFormat="1" applyFont="1" applyProtection="1"/>
    <xf numFmtId="39" fontId="15" fillId="0" borderId="0" xfId="0" applyNumberFormat="1" applyFont="1" applyProtection="1"/>
    <xf numFmtId="39" fontId="7" fillId="0" borderId="0" xfId="0" applyNumberFormat="1" applyFont="1" applyProtection="1"/>
    <xf numFmtId="7" fontId="12" fillId="0" borderId="0" xfId="0" applyNumberFormat="1" applyFont="1" applyProtection="1"/>
    <xf numFmtId="7" fontId="20" fillId="0" borderId="0" xfId="0" applyNumberFormat="1" applyFont="1" applyProtection="1"/>
    <xf numFmtId="7" fontId="25" fillId="0" borderId="0" xfId="0" applyNumberFormat="1" applyFont="1" applyProtection="1"/>
    <xf numFmtId="164" fontId="15" fillId="0" borderId="0" xfId="0" applyNumberFormat="1" applyFont="1" applyFill="1" applyProtection="1"/>
    <xf numFmtId="7" fontId="15" fillId="0" borderId="0" xfId="0" applyNumberFormat="1" applyFont="1" applyFill="1" applyProtection="1"/>
    <xf numFmtId="7" fontId="7" fillId="0" borderId="0" xfId="0" applyNumberFormat="1" applyFont="1" applyProtection="1"/>
    <xf numFmtId="7" fontId="20" fillId="0" borderId="0" xfId="0" applyNumberFormat="1" applyFont="1" applyFill="1" applyProtection="1"/>
    <xf numFmtId="7" fontId="12" fillId="0" borderId="0" xfId="2" applyNumberFormat="1" applyFont="1" applyFill="1" applyBorder="1" applyProtection="1"/>
    <xf numFmtId="39" fontId="25" fillId="0" borderId="0" xfId="0" applyFont="1" applyProtection="1"/>
    <xf numFmtId="7" fontId="7" fillId="0" borderId="0" xfId="0" applyNumberFormat="1" applyFont="1" applyFill="1" applyProtection="1"/>
    <xf numFmtId="165" fontId="12" fillId="0" borderId="0" xfId="0" applyNumberFormat="1" applyFont="1" applyFill="1" applyBorder="1" applyProtection="1"/>
    <xf numFmtId="39" fontId="20" fillId="0" borderId="0" xfId="0" applyFont="1" applyProtection="1"/>
    <xf numFmtId="7" fontId="15" fillId="0" borderId="0" xfId="0" applyNumberFormat="1" applyFont="1" applyProtection="1"/>
    <xf numFmtId="165" fontId="12" fillId="0" borderId="0" xfId="0" applyNumberFormat="1" applyFont="1" applyProtection="1"/>
    <xf numFmtId="165" fontId="20" fillId="0" borderId="0" xfId="0" applyNumberFormat="1" applyFont="1" applyProtection="1"/>
    <xf numFmtId="165" fontId="25" fillId="0" borderId="0" xfId="0" applyNumberFormat="1" applyFont="1" applyProtection="1"/>
    <xf numFmtId="164" fontId="15" fillId="0" borderId="0" xfId="0" applyNumberFormat="1" applyFont="1" applyFill="1" applyBorder="1" applyProtection="1"/>
    <xf numFmtId="4" fontId="7" fillId="0" borderId="0" xfId="0" applyNumberFormat="1" applyFont="1" applyProtection="1"/>
    <xf numFmtId="4" fontId="12" fillId="0" borderId="0" xfId="0" applyNumberFormat="1" applyFont="1" applyProtection="1"/>
    <xf numFmtId="4" fontId="20" fillId="0" borderId="0" xfId="0" applyNumberFormat="1" applyFont="1" applyFill="1" applyProtection="1"/>
    <xf numFmtId="4" fontId="20" fillId="0" borderId="0" xfId="0" applyNumberFormat="1" applyFont="1" applyProtection="1"/>
    <xf numFmtId="4" fontId="25" fillId="0" borderId="0" xfId="0" applyNumberFormat="1" applyFont="1" applyProtection="1"/>
    <xf numFmtId="4" fontId="0" fillId="0" borderId="0" xfId="0" applyNumberFormat="1" applyProtection="1"/>
    <xf numFmtId="7" fontId="15" fillId="0" borderId="0" xfId="0" applyNumberFormat="1" applyFont="1" applyFill="1" applyBorder="1" applyProtection="1"/>
    <xf numFmtId="7" fontId="7" fillId="0" borderId="0" xfId="0" applyNumberFormat="1" applyFont="1" applyFill="1" applyBorder="1" applyProtection="1"/>
    <xf numFmtId="4" fontId="7" fillId="0" borderId="0" xfId="0" applyNumberFormat="1" applyFont="1" applyFill="1" applyBorder="1" applyProtection="1"/>
    <xf numFmtId="4" fontId="12" fillId="0" borderId="0" xfId="0" applyNumberFormat="1" applyFont="1" applyFill="1" applyBorder="1" applyProtection="1"/>
    <xf numFmtId="4" fontId="20" fillId="0" borderId="0" xfId="0" applyNumberFormat="1" applyFont="1" applyFill="1" applyBorder="1" applyProtection="1"/>
    <xf numFmtId="39" fontId="15" fillId="0" borderId="0" xfId="0" applyNumberFormat="1" applyFont="1" applyFill="1" applyProtection="1"/>
    <xf numFmtId="39" fontId="7" fillId="0" borderId="0" xfId="0" applyNumberFormat="1" applyFont="1" applyFill="1" applyProtection="1"/>
    <xf numFmtId="4" fontId="7" fillId="0" borderId="0" xfId="0" applyNumberFormat="1" applyFont="1" applyFill="1" applyProtection="1"/>
    <xf numFmtId="164" fontId="15" fillId="2" borderId="0" xfId="0" applyNumberFormat="1" applyFont="1" applyFill="1" applyProtection="1"/>
    <xf numFmtId="7" fontId="15" fillId="2" borderId="0" xfId="0" applyNumberFormat="1" applyFont="1" applyFill="1" applyProtection="1"/>
    <xf numFmtId="7" fontId="7" fillId="2" borderId="0" xfId="0" applyNumberFormat="1" applyFont="1" applyFill="1" applyProtection="1"/>
    <xf numFmtId="4" fontId="7" fillId="2" borderId="0" xfId="0" applyNumberFormat="1" applyFont="1" applyFill="1" applyProtection="1"/>
    <xf numFmtId="164" fontId="15" fillId="0" borderId="0" xfId="0" applyNumberFormat="1" applyFont="1" applyProtection="1"/>
    <xf numFmtId="39" fontId="17" fillId="0" borderId="0" xfId="0" applyFont="1" applyProtection="1"/>
    <xf numFmtId="4" fontId="12" fillId="0" borderId="0" xfId="0" applyNumberFormat="1" applyFont="1" applyFill="1" applyProtection="1"/>
    <xf numFmtId="7" fontId="22" fillId="0" borderId="0" xfId="0" applyNumberFormat="1" applyFont="1" applyFill="1" applyProtection="1"/>
    <xf numFmtId="4" fontId="25" fillId="0" borderId="0" xfId="0" applyNumberFormat="1" applyFont="1" applyFill="1" applyProtection="1"/>
    <xf numFmtId="39" fontId="15" fillId="2" borderId="0" xfId="0" applyFont="1" applyFill="1" applyProtection="1"/>
    <xf numFmtId="39" fontId="3" fillId="2" borderId="0" xfId="0" applyFont="1" applyFill="1" applyProtection="1"/>
    <xf numFmtId="164" fontId="7" fillId="0" borderId="0" xfId="0" applyNumberFormat="1" applyFont="1" applyProtection="1"/>
    <xf numFmtId="7" fontId="7" fillId="0" borderId="8" xfId="0" applyNumberFormat="1" applyFont="1" applyBorder="1" applyProtection="1"/>
    <xf numFmtId="164" fontId="7" fillId="0" borderId="0" xfId="0" applyNumberFormat="1" applyFont="1" applyFill="1" applyProtection="1"/>
    <xf numFmtId="4" fontId="12" fillId="0" borderId="0" xfId="0" applyNumberFormat="1" applyFont="1" applyBorder="1" applyProtection="1"/>
    <xf numFmtId="4" fontId="20" fillId="0" borderId="0" xfId="0" applyNumberFormat="1" applyFont="1" applyBorder="1" applyProtection="1"/>
    <xf numFmtId="4" fontId="25" fillId="0" borderId="0" xfId="0" applyNumberFormat="1" applyFont="1" applyBorder="1" applyProtection="1"/>
    <xf numFmtId="4" fontId="7" fillId="0" borderId="3" xfId="0" applyNumberFormat="1" applyFont="1" applyBorder="1" applyProtection="1"/>
    <xf numFmtId="170" fontId="7" fillId="0" borderId="0" xfId="3" applyNumberFormat="1" applyFont="1" applyProtection="1"/>
    <xf numFmtId="39" fontId="7" fillId="2" borderId="0" xfId="0" applyNumberFormat="1" applyFont="1" applyFill="1" applyProtection="1"/>
    <xf numFmtId="169" fontId="7" fillId="0" borderId="0" xfId="0" applyNumberFormat="1" applyFont="1" applyProtection="1"/>
    <xf numFmtId="44" fontId="7" fillId="0" borderId="0" xfId="2" applyFont="1" applyProtection="1"/>
    <xf numFmtId="4" fontId="7" fillId="0" borderId="9" xfId="0" applyNumberFormat="1" applyFont="1" applyBorder="1" applyProtection="1"/>
    <xf numFmtId="4" fontId="7" fillId="0" borderId="3" xfId="0" applyNumberFormat="1" applyFont="1" applyFill="1" applyBorder="1" applyProtection="1"/>
    <xf numFmtId="4" fontId="12" fillId="0" borderId="3" xfId="0" applyNumberFormat="1" applyFont="1" applyFill="1" applyBorder="1" applyProtection="1"/>
    <xf numFmtId="4" fontId="20" fillId="0" borderId="3" xfId="0" applyNumberFormat="1" applyFont="1" applyFill="1" applyBorder="1" applyProtection="1"/>
    <xf numFmtId="4" fontId="25" fillId="0" borderId="3" xfId="0" applyNumberFormat="1" applyFont="1" applyFill="1" applyBorder="1" applyProtection="1"/>
    <xf numFmtId="4" fontId="7" fillId="0" borderId="0" xfId="0" applyNumberFormat="1" applyFont="1" applyBorder="1" applyProtection="1"/>
    <xf numFmtId="39" fontId="7" fillId="0" borderId="0" xfId="0" applyNumberFormat="1" applyFont="1" applyAlignment="1" applyProtection="1">
      <alignment horizontal="right"/>
    </xf>
    <xf numFmtId="4" fontId="7" fillId="0" borderId="0" xfId="0" applyNumberFormat="1" applyFont="1" applyAlignment="1" applyProtection="1">
      <alignment horizontal="right"/>
    </xf>
    <xf numFmtId="4" fontId="12" fillId="0" borderId="9" xfId="0" applyNumberFormat="1" applyFont="1" applyBorder="1" applyProtection="1"/>
    <xf numFmtId="39" fontId="12" fillId="0" borderId="0" xfId="0" applyFont="1" applyProtection="1"/>
    <xf numFmtId="171" fontId="7" fillId="0" borderId="0" xfId="0" applyNumberFormat="1" applyFont="1" applyProtection="1"/>
    <xf numFmtId="171" fontId="12" fillId="0" borderId="0" xfId="0" applyNumberFormat="1" applyFont="1" applyProtection="1"/>
    <xf numFmtId="171" fontId="20" fillId="0" borderId="0" xfId="0" applyNumberFormat="1" applyFont="1" applyProtection="1"/>
    <xf numFmtId="171" fontId="25" fillId="0" borderId="0" xfId="0" applyNumberFormat="1" applyFont="1" applyProtection="1"/>
    <xf numFmtId="39" fontId="7" fillId="0" borderId="4" xfId="0" applyNumberFormat="1" applyFont="1" applyBorder="1" applyProtection="1"/>
    <xf numFmtId="39" fontId="12" fillId="0" borderId="4" xfId="0" applyFont="1" applyBorder="1" applyProtection="1"/>
    <xf numFmtId="39" fontId="20" fillId="0" borderId="4" xfId="0" applyFont="1" applyBorder="1" applyProtection="1"/>
    <xf numFmtId="39" fontId="25" fillId="0" borderId="4" xfId="0" applyFont="1" applyBorder="1" applyProtection="1"/>
    <xf numFmtId="39" fontId="7" fillId="0" borderId="2" xfId="0" applyFont="1" applyBorder="1" applyProtection="1"/>
    <xf numFmtId="171" fontId="20" fillId="0" borderId="0" xfId="0" applyNumberFormat="1" applyFont="1" applyFill="1" applyProtection="1"/>
    <xf numFmtId="171" fontId="0" fillId="0" borderId="0" xfId="0" applyNumberFormat="1" applyProtection="1"/>
    <xf numFmtId="164" fontId="7" fillId="0" borderId="0" xfId="0" applyNumberFormat="1" applyFont="1" applyAlignment="1" applyProtection="1">
      <alignment horizontal="right"/>
    </xf>
    <xf numFmtId="171" fontId="7" fillId="0" borderId="5" xfId="0" applyNumberFormat="1" applyFont="1" applyBorder="1" applyProtection="1"/>
    <xf numFmtId="39" fontId="7" fillId="0" borderId="3" xfId="0" applyNumberFormat="1" applyFont="1" applyBorder="1" applyProtection="1"/>
    <xf numFmtId="39" fontId="15" fillId="0" borderId="4" xfId="0" applyFont="1" applyBorder="1" applyProtection="1"/>
    <xf numFmtId="39" fontId="18" fillId="0" borderId="0" xfId="0" applyFont="1" applyProtection="1"/>
    <xf numFmtId="7" fontId="7" fillId="0" borderId="0" xfId="2" applyNumberFormat="1" applyFont="1" applyProtection="1">
      <protection locked="0"/>
    </xf>
    <xf numFmtId="39" fontId="7" fillId="0" borderId="0" xfId="0" applyFont="1" applyFill="1"/>
    <xf numFmtId="171" fontId="30" fillId="0" borderId="0" xfId="0" applyNumberFormat="1" applyFont="1" applyFill="1" applyProtection="1">
      <protection locked="0"/>
    </xf>
    <xf numFmtId="171" fontId="25" fillId="0" borderId="0" xfId="0" applyNumberFormat="1" applyFont="1" applyFill="1" applyProtection="1">
      <protection locked="0"/>
    </xf>
    <xf numFmtId="39" fontId="25" fillId="0" borderId="0" xfId="0" applyNumberFormat="1" applyFont="1" applyFill="1" applyProtection="1">
      <protection locked="0"/>
    </xf>
    <xf numFmtId="164" fontId="25" fillId="0" borderId="0" xfId="0" applyNumberFormat="1" applyFont="1" applyFill="1" applyProtection="1">
      <protection locked="0"/>
    </xf>
    <xf numFmtId="7" fontId="25" fillId="0" borderId="0" xfId="0" applyNumberFormat="1" applyFont="1" applyFill="1" applyProtection="1">
      <protection locked="0"/>
    </xf>
    <xf numFmtId="39" fontId="25" fillId="0" borderId="0" xfId="0" applyNumberFormat="1" applyFont="1" applyFill="1" applyBorder="1" applyProtection="1">
      <protection locked="0"/>
    </xf>
    <xf numFmtId="164" fontId="25" fillId="0" borderId="0" xfId="0" applyNumberFormat="1" applyFont="1" applyFill="1" applyBorder="1" applyProtection="1">
      <protection locked="0"/>
    </xf>
    <xf numFmtId="7" fontId="25" fillId="0" borderId="0" xfId="0" applyNumberFormat="1" applyFont="1" applyFill="1" applyBorder="1" applyProtection="1">
      <protection locked="0"/>
    </xf>
    <xf numFmtId="164" fontId="25" fillId="0" borderId="0" xfId="0" applyNumberFormat="1" applyFont="1" applyProtection="1">
      <protection locked="0"/>
    </xf>
    <xf numFmtId="7" fontId="7" fillId="2" borderId="0" xfId="0" applyNumberFormat="1" applyFont="1" applyFill="1" applyProtection="1">
      <protection locked="0"/>
    </xf>
    <xf numFmtId="4" fontId="7" fillId="2" borderId="0" xfId="0" applyNumberFormat="1" applyFont="1" applyFill="1" applyProtection="1">
      <protection locked="0"/>
    </xf>
    <xf numFmtId="164" fontId="15" fillId="2" borderId="0" xfId="0" applyNumberFormat="1" applyFont="1" applyFill="1" applyProtection="1">
      <protection locked="0"/>
    </xf>
    <xf numFmtId="7" fontId="15" fillId="2" borderId="0" xfId="0" applyNumberFormat="1" applyFont="1" applyFill="1" applyProtection="1">
      <protection locked="0"/>
    </xf>
    <xf numFmtId="7" fontId="30" fillId="0" borderId="0" xfId="0" applyNumberFormat="1" applyFont="1" applyFill="1" applyProtection="1">
      <protection locked="0"/>
    </xf>
    <xf numFmtId="39" fontId="3" fillId="0" borderId="0" xfId="0" applyFont="1" applyFill="1" applyAlignment="1" applyProtection="1">
      <alignment horizontal="center"/>
      <protection locked="0"/>
    </xf>
    <xf numFmtId="39" fontId="3" fillId="0" borderId="4" xfId="0" applyFont="1" applyFill="1" applyBorder="1" applyAlignment="1" applyProtection="1">
      <alignment horizontal="center"/>
      <protection locked="0"/>
    </xf>
    <xf numFmtId="39" fontId="25" fillId="0" borderId="0" xfId="0" applyNumberFormat="1" applyFont="1" applyFill="1" applyAlignment="1" applyProtection="1">
      <alignment horizontal="center"/>
      <protection locked="0"/>
    </xf>
    <xf numFmtId="39" fontId="32" fillId="0" borderId="0" xfId="0" applyFont="1"/>
    <xf numFmtId="39" fontId="33" fillId="0" borderId="0" xfId="0" applyNumberFormat="1" applyFont="1" applyProtection="1">
      <protection locked="0"/>
    </xf>
    <xf numFmtId="37" fontId="32" fillId="0" borderId="0" xfId="0" applyNumberFormat="1" applyFont="1"/>
    <xf numFmtId="44" fontId="32" fillId="0" borderId="0" xfId="2" applyFont="1"/>
    <xf numFmtId="7" fontId="25" fillId="0" borderId="8" xfId="0" applyNumberFormat="1" applyFont="1" applyFill="1" applyBorder="1" applyProtection="1">
      <protection locked="0"/>
    </xf>
    <xf numFmtId="39" fontId="7" fillId="0" borderId="4" xfId="0" applyNumberFormat="1" applyFont="1" applyFill="1" applyBorder="1" applyProtection="1">
      <protection locked="0"/>
    </xf>
    <xf numFmtId="39" fontId="7" fillId="0" borderId="2" xfId="0" applyFont="1" applyFill="1" applyBorder="1" applyProtection="1">
      <protection locked="0"/>
    </xf>
    <xf numFmtId="39" fontId="3" fillId="0" borderId="4" xfId="0" applyFont="1" applyFill="1" applyBorder="1"/>
    <xf numFmtId="39" fontId="25" fillId="0" borderId="0" xfId="0" applyFont="1" applyProtection="1">
      <protection locked="0"/>
    </xf>
    <xf numFmtId="39" fontId="25" fillId="0" borderId="0" xfId="0" applyNumberFormat="1" applyFont="1" applyAlignment="1" applyProtection="1">
      <alignment horizontal="center"/>
      <protection locked="0"/>
    </xf>
    <xf numFmtId="4" fontId="25" fillId="0" borderId="0" xfId="0" applyNumberFormat="1" applyFont="1" applyFill="1" applyBorder="1" applyProtection="1">
      <protection locked="0"/>
    </xf>
    <xf numFmtId="7" fontId="25" fillId="0" borderId="8" xfId="0" applyNumberFormat="1" applyFont="1" applyBorder="1" applyProtection="1">
      <protection locked="0"/>
    </xf>
    <xf numFmtId="4" fontId="25" fillId="0" borderId="5" xfId="0" applyNumberFormat="1" applyFont="1" applyFill="1" applyBorder="1" applyProtection="1">
      <protection locked="0"/>
    </xf>
    <xf numFmtId="39" fontId="25" fillId="0" borderId="3" xfId="0" applyNumberFormat="1" applyFont="1" applyFill="1" applyBorder="1" applyProtection="1">
      <protection locked="0"/>
    </xf>
    <xf numFmtId="4" fontId="25" fillId="0" borderId="3" xfId="0" applyNumberFormat="1" applyFont="1" applyBorder="1" applyProtection="1">
      <protection locked="0"/>
    </xf>
    <xf numFmtId="169" fontId="25" fillId="0" borderId="0" xfId="0" applyNumberFormat="1" applyFont="1" applyProtection="1">
      <protection locked="0"/>
    </xf>
    <xf numFmtId="44" fontId="25" fillId="0" borderId="0" xfId="2" applyFont="1" applyProtection="1">
      <protection locked="0"/>
    </xf>
    <xf numFmtId="4" fontId="25" fillId="0" borderId="9" xfId="0" applyNumberFormat="1" applyFont="1" applyFill="1" applyBorder="1" applyProtection="1">
      <protection locked="0"/>
    </xf>
    <xf numFmtId="4" fontId="25" fillId="0" borderId="9" xfId="0" applyNumberFormat="1" applyFont="1" applyBorder="1" applyProtection="1">
      <protection locked="0"/>
    </xf>
    <xf numFmtId="4" fontId="25" fillId="0" borderId="3" xfId="0" applyNumberFormat="1" applyFont="1" applyFill="1" applyBorder="1" applyProtection="1">
      <protection locked="0"/>
    </xf>
    <xf numFmtId="4" fontId="25" fillId="0" borderId="0" xfId="0" applyNumberFormat="1" applyFont="1" applyBorder="1" applyProtection="1">
      <protection locked="0"/>
    </xf>
    <xf numFmtId="39" fontId="25" fillId="0" borderId="0" xfId="0" applyNumberFormat="1" applyFont="1" applyAlignment="1" applyProtection="1">
      <alignment horizontal="right"/>
      <protection locked="0"/>
    </xf>
    <xf numFmtId="4" fontId="25" fillId="0" borderId="0" xfId="0" applyNumberFormat="1" applyFont="1" applyFill="1" applyAlignment="1" applyProtection="1">
      <alignment horizontal="right"/>
      <protection locked="0"/>
    </xf>
    <xf numFmtId="4" fontId="25" fillId="0" borderId="0" xfId="0" applyNumberFormat="1" applyFont="1" applyAlignment="1" applyProtection="1">
      <alignment horizontal="right"/>
      <protection locked="0"/>
    </xf>
    <xf numFmtId="171" fontId="25" fillId="0" borderId="1" xfId="0" applyNumberFormat="1" applyFont="1" applyFill="1" applyBorder="1" applyProtection="1"/>
    <xf numFmtId="39" fontId="26" fillId="0" borderId="0" xfId="0" applyFont="1" applyFill="1"/>
    <xf numFmtId="171" fontId="25" fillId="0" borderId="4" xfId="0" applyNumberFormat="1" applyFont="1" applyFill="1" applyBorder="1" applyProtection="1"/>
    <xf numFmtId="164" fontId="25" fillId="0" borderId="0" xfId="0" applyNumberFormat="1" applyFont="1" applyAlignment="1" applyProtection="1">
      <alignment horizontal="right"/>
      <protection locked="0"/>
    </xf>
    <xf numFmtId="171" fontId="25" fillId="0" borderId="5" xfId="0" applyNumberFormat="1" applyFont="1" applyBorder="1" applyProtection="1">
      <protection locked="0"/>
    </xf>
    <xf numFmtId="7" fontId="25" fillId="0" borderId="0" xfId="2" applyNumberFormat="1" applyFont="1" applyProtection="1">
      <protection locked="0"/>
    </xf>
    <xf numFmtId="39" fontId="25" fillId="0" borderId="3" xfId="0" applyNumberFormat="1" applyFont="1" applyBorder="1" applyProtection="1">
      <protection locked="0"/>
    </xf>
    <xf numFmtId="7" fontId="25" fillId="0" borderId="3" xfId="0" applyNumberFormat="1" applyFont="1" applyFill="1" applyBorder="1" applyProtection="1">
      <protection locked="0"/>
    </xf>
    <xf numFmtId="9" fontId="25" fillId="0" borderId="0" xfId="3" applyFont="1" applyFill="1" applyProtection="1">
      <protection locked="0"/>
    </xf>
    <xf numFmtId="39" fontId="25" fillId="2" borderId="0" xfId="0" applyNumberFormat="1" applyFont="1" applyFill="1" applyProtection="1">
      <protection locked="0"/>
    </xf>
    <xf numFmtId="164" fontId="25" fillId="2" borderId="0" xfId="0" applyNumberFormat="1" applyFont="1" applyFill="1" applyProtection="1">
      <protection locked="0"/>
    </xf>
    <xf numFmtId="7" fontId="25" fillId="2" borderId="0" xfId="0" applyNumberFormat="1" applyFont="1" applyFill="1" applyProtection="1">
      <protection locked="0"/>
    </xf>
    <xf numFmtId="39" fontId="25" fillId="0" borderId="0" xfId="0" applyFont="1" applyFill="1" applyProtection="1">
      <protection locked="0"/>
    </xf>
    <xf numFmtId="39" fontId="34" fillId="0" borderId="0" xfId="0" applyFont="1" applyProtection="1"/>
    <xf numFmtId="4" fontId="30" fillId="0" borderId="3" xfId="0" applyNumberFormat="1" applyFont="1" applyBorder="1" applyProtection="1">
      <protection locked="0"/>
    </xf>
    <xf numFmtId="7" fontId="25" fillId="0" borderId="3" xfId="0" applyNumberFormat="1" applyFont="1" applyBorder="1" applyProtection="1">
      <protection locked="0"/>
    </xf>
    <xf numFmtId="7" fontId="30" fillId="0" borderId="8" xfId="0" applyNumberFormat="1" applyFont="1" applyBorder="1" applyProtection="1">
      <protection locked="0"/>
    </xf>
    <xf numFmtId="4" fontId="30" fillId="0" borderId="3" xfId="0" applyNumberFormat="1" applyFont="1" applyFill="1" applyBorder="1" applyProtection="1">
      <protection locked="0"/>
    </xf>
    <xf numFmtId="4" fontId="30" fillId="0" borderId="0" xfId="0" applyNumberFormat="1" applyFont="1" applyAlignment="1" applyProtection="1">
      <alignment horizontal="right"/>
      <protection locked="0"/>
    </xf>
    <xf numFmtId="39" fontId="30" fillId="0" borderId="4" xfId="0" applyNumberFormat="1" applyFont="1" applyBorder="1" applyProtection="1">
      <protection locked="0"/>
    </xf>
    <xf numFmtId="39" fontId="30" fillId="0" borderId="2" xfId="0" applyFont="1" applyBorder="1" applyProtection="1">
      <protection locked="0"/>
    </xf>
    <xf numFmtId="39" fontId="30" fillId="0" borderId="0" xfId="0" applyFont="1" applyFill="1"/>
    <xf numFmtId="171" fontId="30" fillId="0" borderId="5" xfId="0" applyNumberFormat="1" applyFont="1" applyBorder="1" applyProtection="1">
      <protection locked="0"/>
    </xf>
    <xf numFmtId="39" fontId="14" fillId="0" borderId="0" xfId="0" applyFont="1" applyAlignment="1" applyProtection="1">
      <alignment horizontal="center"/>
      <protection locked="0"/>
    </xf>
    <xf numFmtId="39" fontId="14" fillId="0" borderId="0" xfId="0" applyFont="1" applyAlignment="1">
      <alignment horizontal="center"/>
    </xf>
    <xf numFmtId="39" fontId="14" fillId="0" borderId="4" xfId="0" applyFont="1" applyBorder="1" applyAlignment="1" applyProtection="1">
      <alignment horizontal="center"/>
      <protection locked="0"/>
    </xf>
    <xf numFmtId="39" fontId="14" fillId="0" borderId="0" xfId="0" applyFont="1" applyProtection="1">
      <protection locked="0"/>
    </xf>
    <xf numFmtId="39" fontId="14" fillId="0" borderId="0" xfId="2" applyNumberFormat="1" applyFont="1" applyFill="1" applyBorder="1" applyProtection="1">
      <protection locked="0"/>
    </xf>
    <xf numFmtId="7" fontId="14" fillId="0" borderId="0" xfId="2" applyNumberFormat="1" applyFont="1" applyFill="1" applyBorder="1" applyProtection="1">
      <protection locked="0"/>
    </xf>
    <xf numFmtId="165" fontId="14" fillId="0" borderId="0" xfId="0" applyNumberFormat="1" applyFont="1" applyFill="1" applyBorder="1" applyProtection="1">
      <protection locked="0"/>
    </xf>
    <xf numFmtId="4" fontId="14" fillId="0" borderId="3" xfId="0" applyNumberFormat="1" applyFont="1" applyBorder="1" applyProtection="1">
      <protection locked="0"/>
    </xf>
    <xf numFmtId="39" fontId="14" fillId="0" borderId="1" xfId="0" applyFont="1" applyBorder="1" applyProtection="1"/>
    <xf numFmtId="171" fontId="29" fillId="0" borderId="0" xfId="0" applyNumberFormat="1" applyFont="1"/>
    <xf numFmtId="171" fontId="14" fillId="0" borderId="0" xfId="0" applyNumberFormat="1" applyFont="1" applyProtection="1">
      <protection locked="0"/>
    </xf>
    <xf numFmtId="39" fontId="30" fillId="0" borderId="0" xfId="0" applyFont="1" applyAlignment="1">
      <alignment horizontal="center"/>
    </xf>
    <xf numFmtId="39" fontId="30" fillId="0" borderId="0" xfId="0" applyFont="1" applyAlignment="1" applyProtection="1">
      <alignment horizontal="center"/>
      <protection locked="0"/>
    </xf>
    <xf numFmtId="39" fontId="30" fillId="0" borderId="4" xfId="0" applyFont="1" applyBorder="1" applyAlignment="1" applyProtection="1">
      <alignment horizontal="center"/>
      <protection locked="0"/>
    </xf>
    <xf numFmtId="39" fontId="35" fillId="0" borderId="0" xfId="0" applyFont="1" applyAlignment="1" applyProtection="1">
      <alignment horizontal="center"/>
      <protection locked="0"/>
    </xf>
    <xf numFmtId="39" fontId="35" fillId="0" borderId="0" xfId="0" applyFont="1" applyAlignment="1">
      <alignment horizontal="center"/>
    </xf>
    <xf numFmtId="39" fontId="35" fillId="0" borderId="4" xfId="0" applyFont="1" applyBorder="1" applyAlignment="1" applyProtection="1">
      <alignment horizontal="center"/>
      <protection locked="0"/>
    </xf>
    <xf numFmtId="39" fontId="35" fillId="0" borderId="0" xfId="0" applyNumberFormat="1" applyFont="1" applyProtection="1">
      <protection locked="0"/>
    </xf>
    <xf numFmtId="7" fontId="35" fillId="0" borderId="0" xfId="0" applyNumberFormat="1" applyFont="1" applyProtection="1">
      <protection locked="0"/>
    </xf>
    <xf numFmtId="7" fontId="35" fillId="0" borderId="0" xfId="0" applyNumberFormat="1" applyFont="1" applyFill="1" applyProtection="1">
      <protection locked="0"/>
    </xf>
    <xf numFmtId="39" fontId="36" fillId="0" borderId="0" xfId="0" applyFont="1"/>
    <xf numFmtId="39" fontId="35" fillId="0" borderId="0" xfId="0" applyFont="1"/>
    <xf numFmtId="165" fontId="35" fillId="0" borderId="0" xfId="0" applyNumberFormat="1" applyFont="1" applyProtection="1">
      <protection locked="0"/>
    </xf>
    <xf numFmtId="4" fontId="35" fillId="0" borderId="0" xfId="0" applyNumberFormat="1" applyFont="1" applyFill="1" applyProtection="1">
      <protection locked="0"/>
    </xf>
    <xf numFmtId="4" fontId="35" fillId="0" borderId="0" xfId="0" applyNumberFormat="1" applyFont="1" applyProtection="1">
      <protection locked="0"/>
    </xf>
    <xf numFmtId="4" fontId="35" fillId="0" borderId="0" xfId="0" applyNumberFormat="1" applyFont="1"/>
    <xf numFmtId="4" fontId="36" fillId="0" borderId="0" xfId="0" applyNumberFormat="1" applyFont="1"/>
    <xf numFmtId="4" fontId="35" fillId="0" borderId="0" xfId="0" applyNumberFormat="1" applyFont="1" applyFill="1" applyBorder="1" applyProtection="1">
      <protection locked="0"/>
    </xf>
    <xf numFmtId="4" fontId="35" fillId="0" borderId="2" xfId="0" applyNumberFormat="1" applyFont="1" applyBorder="1" applyProtection="1">
      <protection locked="0"/>
    </xf>
    <xf numFmtId="7" fontId="35" fillId="0" borderId="1" xfId="0" applyNumberFormat="1" applyFont="1" applyBorder="1" applyProtection="1">
      <protection locked="0"/>
    </xf>
    <xf numFmtId="4" fontId="35" fillId="0" borderId="0" xfId="0" applyNumberFormat="1" applyFont="1" applyFill="1"/>
    <xf numFmtId="4" fontId="35" fillId="0" borderId="0" xfId="0" applyNumberFormat="1" applyFont="1" applyBorder="1"/>
    <xf numFmtId="4" fontId="35" fillId="0" borderId="5" xfId="0" applyNumberFormat="1" applyFont="1" applyBorder="1" applyProtection="1">
      <protection locked="0"/>
    </xf>
    <xf numFmtId="4" fontId="35" fillId="0" borderId="3" xfId="0" applyNumberFormat="1" applyFont="1" applyBorder="1"/>
    <xf numFmtId="4" fontId="35" fillId="0" borderId="3" xfId="0" applyNumberFormat="1" applyFont="1" applyFill="1" applyBorder="1"/>
    <xf numFmtId="4" fontId="35" fillId="0" borderId="3" xfId="0" applyNumberFormat="1" applyFont="1" applyBorder="1" applyProtection="1"/>
    <xf numFmtId="171" fontId="35" fillId="0" borderId="1" xfId="0" applyNumberFormat="1" applyFont="1" applyBorder="1" applyProtection="1"/>
    <xf numFmtId="171" fontId="35" fillId="0" borderId="0" xfId="0" applyNumberFormat="1" applyFont="1"/>
    <xf numFmtId="39" fontId="35" fillId="0" borderId="4" xfId="0" applyFont="1" applyBorder="1"/>
    <xf numFmtId="39" fontId="35" fillId="0" borderId="2" xfId="0" applyFont="1" applyBorder="1" applyProtection="1"/>
    <xf numFmtId="171" fontId="35" fillId="0" borderId="0" xfId="0" applyNumberFormat="1" applyFont="1" applyFill="1" applyProtection="1">
      <protection locked="0"/>
    </xf>
    <xf numFmtId="4" fontId="35" fillId="0" borderId="0" xfId="0" applyNumberFormat="1" applyFont="1" applyBorder="1" applyProtection="1">
      <protection locked="0"/>
    </xf>
    <xf numFmtId="4" fontId="35" fillId="0" borderId="2" xfId="0" applyNumberFormat="1" applyFont="1" applyBorder="1" applyProtection="1"/>
    <xf numFmtId="165" fontId="35" fillId="0" borderId="3" xfId="0" applyNumberFormat="1" applyFont="1" applyBorder="1" applyProtection="1">
      <protection locked="0"/>
    </xf>
    <xf numFmtId="7" fontId="35" fillId="0" borderId="1" xfId="0" applyNumberFormat="1" applyFont="1" applyBorder="1" applyProtection="1"/>
    <xf numFmtId="7" fontId="14" fillId="0" borderId="5" xfId="0" applyNumberFormat="1" applyFont="1" applyBorder="1" applyProtection="1">
      <protection locked="0"/>
    </xf>
    <xf numFmtId="39" fontId="25" fillId="0" borderId="0" xfId="0" applyFont="1" applyFill="1" applyAlignment="1" applyProtection="1">
      <alignment horizontal="center"/>
      <protection locked="0"/>
    </xf>
    <xf numFmtId="39" fontId="13" fillId="0" borderId="0" xfId="0" applyFont="1" applyFill="1" applyAlignment="1" applyProtection="1">
      <alignment horizontal="center"/>
      <protection locked="0"/>
    </xf>
    <xf numFmtId="39" fontId="13" fillId="0" borderId="4" xfId="0" applyFont="1" applyFill="1" applyBorder="1" applyAlignment="1" applyProtection="1">
      <alignment horizontal="center"/>
      <protection locked="0"/>
    </xf>
    <xf numFmtId="39" fontId="13" fillId="0" borderId="0" xfId="0" applyNumberFormat="1" applyFont="1" applyFill="1" applyProtection="1">
      <protection locked="0"/>
    </xf>
    <xf numFmtId="39" fontId="13" fillId="0" borderId="0" xfId="0" applyNumberFormat="1" applyFont="1" applyFill="1" applyAlignment="1" applyProtection="1">
      <alignment horizontal="center"/>
      <protection locked="0"/>
    </xf>
    <xf numFmtId="7" fontId="13" fillId="0" borderId="0" xfId="0" applyNumberFormat="1" applyFont="1" applyFill="1" applyProtection="1">
      <protection locked="0"/>
    </xf>
    <xf numFmtId="7" fontId="13" fillId="0" borderId="0" xfId="0" applyNumberFormat="1" applyFont="1" applyFill="1" applyBorder="1" applyProtection="1">
      <protection locked="0"/>
    </xf>
    <xf numFmtId="39" fontId="37" fillId="0" borderId="0" xfId="0" applyFont="1"/>
    <xf numFmtId="7" fontId="13" fillId="0" borderId="8" xfId="0" applyNumberFormat="1" applyFont="1" applyFill="1" applyBorder="1" applyProtection="1">
      <protection locked="0"/>
    </xf>
    <xf numFmtId="39" fontId="13" fillId="0" borderId="0" xfId="0" applyFont="1" applyFill="1" applyProtection="1">
      <protection locked="0"/>
    </xf>
    <xf numFmtId="39" fontId="13" fillId="0" borderId="3" xfId="0" applyNumberFormat="1" applyFont="1" applyFill="1" applyBorder="1" applyProtection="1">
      <protection locked="0"/>
    </xf>
    <xf numFmtId="4" fontId="13" fillId="0" borderId="0" xfId="0" applyNumberFormat="1" applyFont="1" applyProtection="1">
      <protection locked="0"/>
    </xf>
    <xf numFmtId="4" fontId="13" fillId="0" borderId="9" xfId="0" applyNumberFormat="1" applyFont="1" applyFill="1" applyBorder="1" applyProtection="1">
      <protection locked="0"/>
    </xf>
    <xf numFmtId="4" fontId="13" fillId="0" borderId="0" xfId="0" applyNumberFormat="1" applyFont="1" applyFill="1" applyProtection="1">
      <protection locked="0"/>
    </xf>
    <xf numFmtId="4" fontId="13" fillId="0" borderId="3" xfId="0" applyNumberFormat="1" applyFont="1" applyFill="1" applyBorder="1" applyProtection="1">
      <protection locked="0"/>
    </xf>
    <xf numFmtId="4" fontId="13" fillId="0" borderId="0" xfId="0" applyNumberFormat="1" applyFont="1" applyFill="1" applyBorder="1" applyProtection="1">
      <protection locked="0"/>
    </xf>
    <xf numFmtId="4" fontId="13" fillId="0" borderId="0" xfId="0" applyNumberFormat="1" applyFont="1" applyFill="1" applyAlignment="1" applyProtection="1">
      <alignment horizontal="right"/>
      <protection locked="0"/>
    </xf>
    <xf numFmtId="4" fontId="13" fillId="0" borderId="0" xfId="0" applyNumberFormat="1" applyFont="1" applyFill="1"/>
    <xf numFmtId="171" fontId="13" fillId="0" borderId="1" xfId="0" applyNumberFormat="1" applyFont="1" applyFill="1" applyBorder="1" applyProtection="1"/>
    <xf numFmtId="39" fontId="37" fillId="0" borderId="0" xfId="0" applyFont="1" applyFill="1"/>
    <xf numFmtId="171" fontId="13" fillId="0" borderId="4" xfId="0" applyNumberFormat="1" applyFont="1" applyFill="1" applyBorder="1" applyProtection="1"/>
    <xf numFmtId="39" fontId="13" fillId="0" borderId="4" xfId="0" applyNumberFormat="1" applyFont="1" applyFill="1" applyBorder="1" applyProtection="1">
      <protection locked="0"/>
    </xf>
    <xf numFmtId="39" fontId="13" fillId="0" borderId="2" xfId="0" applyFont="1" applyFill="1" applyBorder="1" applyProtection="1">
      <protection locked="0"/>
    </xf>
    <xf numFmtId="7" fontId="13" fillId="0" borderId="0" xfId="2" applyNumberFormat="1" applyFont="1" applyProtection="1">
      <protection locked="0"/>
    </xf>
    <xf numFmtId="39" fontId="13" fillId="0" borderId="3" xfId="0" applyNumberFormat="1" applyFont="1" applyBorder="1" applyProtection="1">
      <protection locked="0"/>
    </xf>
    <xf numFmtId="39" fontId="13" fillId="0" borderId="4" xfId="0" applyFont="1" applyFill="1" applyBorder="1"/>
    <xf numFmtId="39" fontId="30" fillId="0" borderId="0" xfId="0" applyNumberFormat="1" applyFont="1" applyAlignment="1" applyProtection="1">
      <alignment horizontal="center"/>
      <protection locked="0"/>
    </xf>
    <xf numFmtId="7" fontId="30" fillId="0" borderId="0" xfId="0" applyNumberFormat="1" applyFont="1" applyFill="1" applyBorder="1" applyProtection="1">
      <protection locked="0"/>
    </xf>
    <xf numFmtId="7" fontId="30" fillId="0" borderId="8" xfId="0" applyNumberFormat="1" applyFont="1" applyFill="1" applyBorder="1" applyProtection="1">
      <protection locked="0"/>
    </xf>
    <xf numFmtId="39" fontId="30" fillId="0" borderId="0" xfId="0" applyNumberFormat="1" applyFont="1" applyFill="1" applyProtection="1">
      <protection locked="0"/>
    </xf>
    <xf numFmtId="39" fontId="30" fillId="0" borderId="3" xfId="0" applyNumberFormat="1" applyFont="1" applyBorder="1" applyProtection="1">
      <protection locked="0"/>
    </xf>
    <xf numFmtId="4" fontId="30" fillId="0" borderId="9" xfId="0" applyNumberFormat="1" applyFont="1" applyFill="1" applyBorder="1" applyProtection="1">
      <protection locked="0"/>
    </xf>
    <xf numFmtId="39" fontId="30" fillId="0" borderId="3" xfId="0" applyNumberFormat="1" applyFont="1" applyFill="1" applyBorder="1" applyProtection="1">
      <protection locked="0"/>
    </xf>
    <xf numFmtId="171" fontId="30" fillId="0" borderId="1" xfId="0" applyNumberFormat="1" applyFont="1" applyFill="1" applyBorder="1" applyProtection="1"/>
    <xf numFmtId="39" fontId="31" fillId="0" borderId="0" xfId="0" applyFont="1" applyFill="1"/>
    <xf numFmtId="171" fontId="30" fillId="0" borderId="4" xfId="0" applyNumberFormat="1" applyFont="1" applyFill="1" applyBorder="1" applyProtection="1"/>
    <xf numFmtId="7" fontId="30" fillId="0" borderId="3" xfId="0" applyNumberFormat="1" applyFont="1" applyBorder="1" applyProtection="1">
      <protection locked="0"/>
    </xf>
    <xf numFmtId="7" fontId="30" fillId="0" borderId="0" xfId="2" applyNumberFormat="1" applyFont="1" applyProtection="1">
      <protection locked="0"/>
    </xf>
    <xf numFmtId="39" fontId="25" fillId="0" borderId="0" xfId="0" applyFont="1" applyAlignment="1" applyProtection="1">
      <alignment horizontal="center"/>
      <protection locked="0"/>
    </xf>
    <xf numFmtId="39" fontId="25" fillId="0" borderId="4" xfId="0" applyFont="1" applyBorder="1" applyAlignment="1" applyProtection="1">
      <alignment horizontal="center"/>
      <protection locked="0"/>
    </xf>
    <xf numFmtId="39" fontId="25" fillId="0" borderId="4" xfId="0" applyNumberFormat="1" applyFont="1" applyBorder="1" applyProtection="1">
      <protection locked="0"/>
    </xf>
    <xf numFmtId="4" fontId="13" fillId="0" borderId="0" xfId="0" applyNumberFormat="1" applyFont="1"/>
    <xf numFmtId="39" fontId="38" fillId="0" borderId="0" xfId="0" applyNumberFormat="1" applyFont="1" applyProtection="1">
      <protection locked="0"/>
    </xf>
    <xf numFmtId="4" fontId="14" fillId="0" borderId="9" xfId="0" applyNumberFormat="1" applyFont="1" applyBorder="1" applyProtection="1">
      <protection locked="0"/>
    </xf>
    <xf numFmtId="7" fontId="30" fillId="0" borderId="0" xfId="0" applyNumberFormat="1" applyFont="1" applyBorder="1" applyProtection="1">
      <protection locked="0"/>
    </xf>
    <xf numFmtId="39" fontId="14" fillId="0" borderId="0" xfId="0" applyNumberFormat="1" applyFont="1" applyFill="1" applyProtection="1">
      <protection locked="0"/>
    </xf>
    <xf numFmtId="7" fontId="14" fillId="0" borderId="0" xfId="0" applyNumberFormat="1" applyFont="1" applyFill="1" applyBorder="1" applyProtection="1">
      <protection locked="0"/>
    </xf>
    <xf numFmtId="7" fontId="14" fillId="0" borderId="3" xfId="0" applyNumberFormat="1" applyFont="1" applyFill="1" applyBorder="1" applyProtection="1">
      <protection locked="0"/>
    </xf>
    <xf numFmtId="4" fontId="14" fillId="0" borderId="0" xfId="0" applyNumberFormat="1" applyFont="1" applyBorder="1" applyProtection="1"/>
    <xf numFmtId="171" fontId="14" fillId="0" borderId="4" xfId="0" applyNumberFormat="1" applyFont="1" applyBorder="1"/>
    <xf numFmtId="39" fontId="39" fillId="0" borderId="0" xfId="0" applyFont="1"/>
    <xf numFmtId="39" fontId="39" fillId="0" borderId="0" xfId="0" applyFont="1" applyAlignment="1">
      <alignment horizontal="center"/>
    </xf>
    <xf numFmtId="39" fontId="25" fillId="0" borderId="3" xfId="0" applyFont="1" applyBorder="1" applyProtection="1">
      <protection locked="0"/>
    </xf>
    <xf numFmtId="43" fontId="25" fillId="0" borderId="0" xfId="1" applyFont="1" applyFill="1" applyProtection="1">
      <protection locked="0"/>
    </xf>
    <xf numFmtId="43" fontId="0" fillId="0" borderId="0" xfId="1" applyFont="1"/>
    <xf numFmtId="43" fontId="25" fillId="0" borderId="0" xfId="1" applyFont="1" applyFill="1" applyBorder="1" applyProtection="1">
      <protection locked="0"/>
    </xf>
    <xf numFmtId="43" fontId="25" fillId="0" borderId="0" xfId="1" applyFont="1" applyProtection="1">
      <protection locked="0"/>
    </xf>
    <xf numFmtId="43" fontId="25" fillId="0" borderId="0" xfId="1" applyFont="1" applyFill="1"/>
    <xf numFmtId="43" fontId="25" fillId="0" borderId="3" xfId="1" applyFont="1" applyFill="1" applyBorder="1" applyProtection="1">
      <protection locked="0"/>
    </xf>
    <xf numFmtId="39" fontId="25" fillId="0" borderId="0" xfId="0" applyNumberFormat="1" applyFont="1" applyFill="1" applyAlignment="1" applyProtection="1">
      <alignment horizontal="right"/>
      <protection locked="0"/>
    </xf>
    <xf numFmtId="39" fontId="30" fillId="0" borderId="0" xfId="0" applyFont="1" applyBorder="1" applyAlignment="1">
      <alignment horizontal="center"/>
    </xf>
    <xf numFmtId="39" fontId="30" fillId="0" borderId="0" xfId="0" applyFont="1" applyBorder="1" applyAlignment="1" applyProtection="1">
      <alignment horizontal="center"/>
      <protection locked="0"/>
    </xf>
    <xf numFmtId="39" fontId="25" fillId="0" borderId="0" xfId="0" applyNumberFormat="1" applyFont="1" applyBorder="1" applyProtection="1">
      <protection locked="0"/>
    </xf>
    <xf numFmtId="39" fontId="12" fillId="0" borderId="0" xfId="0" applyNumberFormat="1" applyFont="1" applyBorder="1" applyProtection="1">
      <protection locked="0"/>
    </xf>
    <xf numFmtId="39" fontId="25" fillId="0" borderId="0" xfId="0" applyNumberFormat="1" applyFont="1" applyBorder="1" applyAlignment="1" applyProtection="1">
      <alignment horizontal="center"/>
      <protection locked="0"/>
    </xf>
    <xf numFmtId="7" fontId="12" fillId="0" borderId="0" xfId="0" applyNumberFormat="1" applyFont="1" applyBorder="1" applyProtection="1">
      <protection locked="0"/>
    </xf>
    <xf numFmtId="39" fontId="31" fillId="0" borderId="0" xfId="0" applyFont="1" applyBorder="1"/>
    <xf numFmtId="165" fontId="30" fillId="0" borderId="0" xfId="0" applyNumberFormat="1" applyFont="1" applyBorder="1" applyProtection="1">
      <protection locked="0"/>
    </xf>
    <xf numFmtId="39" fontId="30" fillId="0" borderId="0" xfId="0" applyNumberFormat="1" applyFont="1" applyBorder="1" applyProtection="1">
      <protection locked="0"/>
    </xf>
    <xf numFmtId="4" fontId="30" fillId="0" borderId="0" xfId="0" applyNumberFormat="1" applyFont="1" applyFill="1" applyBorder="1"/>
    <xf numFmtId="4" fontId="30" fillId="0" borderId="0" xfId="0" applyNumberFormat="1" applyFont="1" applyBorder="1" applyAlignment="1" applyProtection="1">
      <alignment horizontal="right"/>
      <protection locked="0"/>
    </xf>
    <xf numFmtId="4" fontId="30" fillId="0" borderId="0" xfId="0" applyNumberFormat="1" applyFont="1" applyBorder="1" applyProtection="1"/>
    <xf numFmtId="39" fontId="30" fillId="0" borderId="0" xfId="0" applyFont="1" applyBorder="1"/>
    <xf numFmtId="171" fontId="30" fillId="0" borderId="0" xfId="0" applyNumberFormat="1" applyFont="1" applyBorder="1" applyProtection="1"/>
    <xf numFmtId="171" fontId="30" fillId="0" borderId="0" xfId="0" applyNumberFormat="1" applyFont="1" applyBorder="1" applyProtection="1">
      <protection locked="0"/>
    </xf>
    <xf numFmtId="171" fontId="30" fillId="0" borderId="0" xfId="0" applyNumberFormat="1" applyFont="1" applyBorder="1"/>
    <xf numFmtId="39" fontId="30" fillId="0" borderId="0" xfId="0" applyFont="1" applyBorder="1" applyProtection="1">
      <protection locked="0"/>
    </xf>
    <xf numFmtId="39" fontId="30" fillId="0" borderId="0" xfId="0" applyFont="1" applyBorder="1" applyProtection="1"/>
    <xf numFmtId="39" fontId="30" fillId="0" borderId="0" xfId="0" applyFont="1" applyFill="1" applyBorder="1"/>
    <xf numFmtId="171" fontId="30" fillId="0" borderId="0" xfId="0" applyNumberFormat="1" applyFont="1" applyFill="1" applyBorder="1" applyProtection="1">
      <protection locked="0"/>
    </xf>
    <xf numFmtId="7" fontId="30" fillId="0" borderId="0" xfId="0" applyNumberFormat="1" applyFont="1" applyBorder="1" applyProtection="1"/>
    <xf numFmtId="39" fontId="40" fillId="0" borderId="0" xfId="0" applyFont="1" applyAlignment="1" applyProtection="1">
      <alignment horizontal="center"/>
      <protection locked="0"/>
    </xf>
    <xf numFmtId="39" fontId="41" fillId="0" borderId="0" xfId="0" applyFont="1"/>
    <xf numFmtId="39" fontId="40" fillId="0" borderId="4" xfId="0" applyFont="1" applyBorder="1" applyAlignment="1" applyProtection="1">
      <alignment horizontal="center"/>
      <protection locked="0"/>
    </xf>
    <xf numFmtId="39" fontId="40" fillId="0" borderId="0" xfId="0" applyNumberFormat="1" applyFont="1" applyProtection="1">
      <protection locked="0"/>
    </xf>
    <xf numFmtId="39" fontId="40" fillId="0" borderId="0" xfId="0" applyNumberFormat="1" applyFont="1" applyAlignment="1" applyProtection="1">
      <alignment horizontal="center"/>
      <protection locked="0"/>
    </xf>
    <xf numFmtId="7" fontId="40" fillId="0" borderId="0" xfId="0" applyNumberFormat="1" applyFont="1" applyFill="1" applyProtection="1">
      <protection locked="0"/>
    </xf>
    <xf numFmtId="7" fontId="40" fillId="0" borderId="0" xfId="0" applyNumberFormat="1" applyFont="1" applyProtection="1">
      <protection locked="0"/>
    </xf>
    <xf numFmtId="43" fontId="40" fillId="0" borderId="0" xfId="1" applyFont="1" applyFill="1" applyProtection="1">
      <protection locked="0"/>
    </xf>
    <xf numFmtId="43" fontId="41" fillId="0" borderId="0" xfId="1" applyFont="1"/>
    <xf numFmtId="43" fontId="40" fillId="0" borderId="0" xfId="1" applyFont="1" applyFill="1" applyBorder="1" applyProtection="1">
      <protection locked="0"/>
    </xf>
    <xf numFmtId="43" fontId="40" fillId="0" borderId="0" xfId="1" applyFont="1" applyProtection="1">
      <protection locked="0"/>
    </xf>
    <xf numFmtId="43" fontId="40" fillId="0" borderId="0" xfId="1" applyFont="1" applyFill="1"/>
    <xf numFmtId="7" fontId="40" fillId="0" borderId="8" xfId="0" applyNumberFormat="1" applyFont="1" applyFill="1" applyBorder="1" applyProtection="1">
      <protection locked="0"/>
    </xf>
    <xf numFmtId="39" fontId="40" fillId="0" borderId="0" xfId="0" applyFont="1" applyProtection="1">
      <protection locked="0"/>
    </xf>
    <xf numFmtId="39" fontId="40" fillId="0" borderId="0" xfId="0" applyFont="1" applyFill="1" applyProtection="1">
      <protection locked="0"/>
    </xf>
    <xf numFmtId="4" fontId="40" fillId="0" borderId="0" xfId="0" applyNumberFormat="1" applyFont="1" applyFill="1" applyProtection="1">
      <protection locked="0"/>
    </xf>
    <xf numFmtId="4" fontId="40" fillId="0" borderId="0" xfId="0" applyNumberFormat="1" applyFont="1" applyProtection="1">
      <protection locked="0"/>
    </xf>
    <xf numFmtId="4" fontId="40" fillId="0" borderId="9" xfId="0" applyNumberFormat="1" applyFont="1" applyFill="1" applyBorder="1" applyProtection="1">
      <protection locked="0"/>
    </xf>
    <xf numFmtId="39" fontId="40" fillId="0" borderId="3" xfId="0" applyFont="1" applyBorder="1" applyProtection="1">
      <protection locked="0"/>
    </xf>
    <xf numFmtId="39" fontId="40" fillId="0" borderId="0" xfId="0" applyNumberFormat="1" applyFont="1" applyFill="1" applyProtection="1">
      <protection locked="0"/>
    </xf>
    <xf numFmtId="39" fontId="40" fillId="0" borderId="3" xfId="0" applyNumberFormat="1" applyFont="1" applyFill="1" applyBorder="1" applyProtection="1">
      <protection locked="0"/>
    </xf>
    <xf numFmtId="4" fontId="40" fillId="0" borderId="0" xfId="0" applyNumberFormat="1" applyFont="1" applyFill="1" applyBorder="1" applyProtection="1">
      <protection locked="0"/>
    </xf>
    <xf numFmtId="39" fontId="40" fillId="0" borderId="0" xfId="0" applyNumberFormat="1" applyFont="1" applyAlignment="1" applyProtection="1">
      <alignment horizontal="right"/>
      <protection locked="0"/>
    </xf>
    <xf numFmtId="4" fontId="40" fillId="0" borderId="0" xfId="0" applyNumberFormat="1" applyFont="1" applyFill="1"/>
    <xf numFmtId="171" fontId="40" fillId="0" borderId="1" xfId="0" applyNumberFormat="1" applyFont="1" applyFill="1" applyBorder="1" applyProtection="1"/>
    <xf numFmtId="171" fontId="40" fillId="0" borderId="4" xfId="0" applyNumberFormat="1" applyFont="1" applyFill="1" applyBorder="1" applyProtection="1"/>
    <xf numFmtId="39" fontId="40" fillId="0" borderId="4" xfId="0" applyNumberFormat="1" applyFont="1" applyBorder="1" applyProtection="1">
      <protection locked="0"/>
    </xf>
    <xf numFmtId="39" fontId="40" fillId="0" borderId="2" xfId="0" applyFont="1" applyBorder="1" applyProtection="1">
      <protection locked="0"/>
    </xf>
    <xf numFmtId="7" fontId="40" fillId="0" borderId="3" xfId="0" applyNumberFormat="1" applyFont="1" applyBorder="1" applyProtection="1">
      <protection locked="0"/>
    </xf>
    <xf numFmtId="4" fontId="40" fillId="0" borderId="5" xfId="0" applyNumberFormat="1" applyFont="1" applyBorder="1" applyProtection="1">
      <protection locked="0"/>
    </xf>
    <xf numFmtId="39" fontId="40" fillId="0" borderId="3" xfId="0" applyNumberFormat="1" applyFont="1" applyBorder="1" applyProtection="1">
      <protection locked="0"/>
    </xf>
    <xf numFmtId="7" fontId="40" fillId="0" borderId="1" xfId="0" applyNumberFormat="1" applyFont="1" applyBorder="1" applyProtection="1"/>
    <xf numFmtId="39" fontId="40" fillId="0" borderId="4" xfId="0" applyFont="1" applyBorder="1"/>
    <xf numFmtId="39" fontId="40" fillId="0" borderId="0" xfId="0" applyFont="1"/>
    <xf numFmtId="39" fontId="40" fillId="0" borderId="3" xfId="0" applyFont="1" applyBorder="1"/>
    <xf numFmtId="39" fontId="1" fillId="0" borderId="0" xfId="0" applyFont="1"/>
    <xf numFmtId="7" fontId="42" fillId="0" borderId="3" xfId="0" applyNumberFormat="1" applyFont="1" applyBorder="1" applyProtection="1">
      <protection locked="0"/>
    </xf>
    <xf numFmtId="39" fontId="42" fillId="0" borderId="0" xfId="0" applyNumberFormat="1" applyFont="1" applyProtection="1">
      <protection locked="0"/>
    </xf>
    <xf numFmtId="39" fontId="42" fillId="0" borderId="3" xfId="0" applyNumberFormat="1" applyFont="1" applyBorder="1" applyProtection="1">
      <protection locked="0"/>
    </xf>
    <xf numFmtId="7" fontId="42" fillId="0" borderId="1" xfId="0" applyNumberFormat="1" applyFont="1" applyBorder="1" applyProtection="1"/>
    <xf numFmtId="39" fontId="42" fillId="0" borderId="0" xfId="0" applyFont="1" applyAlignment="1" applyProtection="1">
      <alignment horizontal="center"/>
      <protection locked="0"/>
    </xf>
    <xf numFmtId="39" fontId="42" fillId="0" borderId="4" xfId="0" applyFont="1" applyBorder="1" applyAlignment="1" applyProtection="1">
      <alignment horizontal="center"/>
      <protection locked="0"/>
    </xf>
    <xf numFmtId="43" fontId="25" fillId="0" borderId="0" xfId="0" applyNumberFormat="1" applyFont="1" applyProtection="1">
      <protection locked="0"/>
    </xf>
    <xf numFmtId="43" fontId="25" fillId="0" borderId="0" xfId="0" applyNumberFormat="1" applyFont="1" applyFill="1" applyProtection="1">
      <protection locked="0"/>
    </xf>
    <xf numFmtId="14" fontId="3" fillId="0" borderId="0" xfId="0" applyNumberFormat="1" applyFont="1"/>
    <xf numFmtId="39" fontId="43" fillId="0" borderId="0" xfId="0" applyFont="1" applyAlignment="1" applyProtection="1">
      <alignment horizontal="center"/>
      <protection locked="0"/>
    </xf>
    <xf numFmtId="39" fontId="43" fillId="0" borderId="4" xfId="0" applyFont="1" applyBorder="1" applyAlignment="1" applyProtection="1">
      <alignment horizontal="center"/>
      <protection locked="0"/>
    </xf>
    <xf numFmtId="39" fontId="43" fillId="0" borderId="0" xfId="0" applyNumberFormat="1" applyFont="1" applyProtection="1">
      <protection locked="0"/>
    </xf>
    <xf numFmtId="39" fontId="45" fillId="0" borderId="0" xfId="0" applyFont="1" applyAlignment="1" applyProtection="1">
      <alignment horizontal="center"/>
      <protection locked="0"/>
    </xf>
    <xf numFmtId="39" fontId="45" fillId="0" borderId="4" xfId="0" applyFont="1" applyBorder="1" applyAlignment="1" applyProtection="1">
      <alignment horizontal="center"/>
      <protection locked="0"/>
    </xf>
    <xf numFmtId="39" fontId="45" fillId="0" borderId="0" xfId="0" applyNumberFormat="1" applyFont="1" applyProtection="1">
      <protection locked="0"/>
    </xf>
    <xf numFmtId="39" fontId="47" fillId="0" borderId="0" xfId="0" applyFont="1"/>
    <xf numFmtId="39" fontId="47" fillId="0" borderId="0" xfId="0" quotePrefix="1" applyFont="1"/>
    <xf numFmtId="39" fontId="34" fillId="0" borderId="0" xfId="0" applyFont="1" applyFill="1" applyProtection="1"/>
    <xf numFmtId="39" fontId="42" fillId="0" borderId="0" xfId="0" applyNumberFormat="1" applyFont="1" applyFill="1" applyProtection="1">
      <protection locked="0"/>
    </xf>
    <xf numFmtId="44" fontId="43" fillId="0" borderId="0" xfId="2" applyFont="1" applyAlignment="1" applyProtection="1">
      <alignment horizontal="center"/>
      <protection locked="0"/>
    </xf>
    <xf numFmtId="44" fontId="25" fillId="0" borderId="0" xfId="2" applyFont="1" applyAlignment="1" applyProtection="1">
      <alignment horizontal="center"/>
      <protection locked="0"/>
    </xf>
    <xf numFmtId="44" fontId="45" fillId="0" borderId="0" xfId="2" applyFont="1" applyAlignment="1" applyProtection="1">
      <alignment horizontal="center"/>
      <protection locked="0"/>
    </xf>
    <xf numFmtId="44" fontId="40" fillId="0" borderId="0" xfId="2" applyFont="1" applyAlignment="1" applyProtection="1">
      <alignment horizontal="center"/>
      <protection locked="0"/>
    </xf>
    <xf numFmtId="44" fontId="41" fillId="0" borderId="0" xfId="2" applyFont="1"/>
    <xf numFmtId="44" fontId="30" fillId="0" borderId="0" xfId="2" applyFont="1" applyAlignment="1" applyProtection="1">
      <alignment horizontal="center"/>
      <protection locked="0"/>
    </xf>
    <xf numFmtId="44" fontId="13" fillId="0" borderId="0" xfId="2" applyFont="1" applyFill="1" applyAlignment="1" applyProtection="1">
      <alignment horizontal="center"/>
      <protection locked="0"/>
    </xf>
    <xf numFmtId="44" fontId="43" fillId="0" borderId="0" xfId="2" applyFont="1" applyProtection="1">
      <protection locked="0"/>
    </xf>
    <xf numFmtId="44" fontId="45" fillId="0" borderId="0" xfId="2" applyFont="1" applyProtection="1">
      <protection locked="0"/>
    </xf>
    <xf numFmtId="44" fontId="40" fillId="0" borderId="0" xfId="2" applyFont="1" applyProtection="1">
      <protection locked="0"/>
    </xf>
    <xf numFmtId="44" fontId="30" fillId="0" borderId="0" xfId="2" applyFont="1" applyProtection="1">
      <protection locked="0"/>
    </xf>
    <xf numFmtId="44" fontId="13" fillId="0" borderId="0" xfId="2" applyFont="1" applyFill="1" applyProtection="1">
      <protection locked="0"/>
    </xf>
    <xf numFmtId="44" fontId="40" fillId="0" borderId="0" xfId="2" applyFont="1" applyFill="1" applyProtection="1">
      <protection locked="0"/>
    </xf>
    <xf numFmtId="44" fontId="40" fillId="0" borderId="0" xfId="2" applyFont="1"/>
    <xf numFmtId="44" fontId="45" fillId="0" borderId="0" xfId="2" applyFont="1" applyFill="1" applyProtection="1">
      <protection locked="0"/>
    </xf>
    <xf numFmtId="44" fontId="43" fillId="0" borderId="0" xfId="2" applyFont="1" applyFill="1" applyProtection="1">
      <protection locked="0"/>
    </xf>
    <xf numFmtId="44" fontId="25" fillId="0" borderId="0" xfId="2" applyFont="1" applyFill="1" applyProtection="1">
      <protection locked="0"/>
    </xf>
    <xf numFmtId="44" fontId="30" fillId="0" borderId="0" xfId="2" applyFont="1" applyFill="1" applyBorder="1" applyProtection="1">
      <protection locked="0"/>
    </xf>
    <xf numFmtId="44" fontId="0" fillId="0" borderId="0" xfId="2" applyFont="1"/>
    <xf numFmtId="44" fontId="13" fillId="0" borderId="0" xfId="2" applyFont="1" applyFill="1" applyBorder="1" applyProtection="1">
      <protection locked="0"/>
    </xf>
    <xf numFmtId="44" fontId="43" fillId="0" borderId="0" xfId="2" applyFont="1" applyFill="1" applyBorder="1" applyProtection="1">
      <protection locked="0"/>
    </xf>
    <xf numFmtId="44" fontId="25" fillId="0" borderId="0" xfId="2" applyFont="1" applyFill="1" applyBorder="1" applyProtection="1">
      <protection locked="0"/>
    </xf>
    <xf numFmtId="44" fontId="46" fillId="0" borderId="0" xfId="2" applyFont="1"/>
    <xf numFmtId="44" fontId="45" fillId="0" borderId="0" xfId="2" applyFont="1" applyFill="1" applyBorder="1" applyProtection="1">
      <protection locked="0"/>
    </xf>
    <xf numFmtId="44" fontId="40" fillId="0" borderId="0" xfId="2" applyFont="1" applyFill="1" applyBorder="1" applyProtection="1">
      <protection locked="0"/>
    </xf>
    <xf numFmtId="44" fontId="30" fillId="0" borderId="0" xfId="2" applyFont="1" applyFill="1" applyProtection="1">
      <protection locked="0"/>
    </xf>
    <xf numFmtId="44" fontId="37" fillId="0" borderId="0" xfId="2" applyFont="1"/>
    <xf numFmtId="44" fontId="43" fillId="0" borderId="0" xfId="2" applyFont="1" applyFill="1"/>
    <xf numFmtId="44" fontId="25" fillId="0" borderId="0" xfId="2" applyFont="1" applyFill="1"/>
    <xf numFmtId="44" fontId="45" fillId="0" borderId="0" xfId="2" applyFont="1" applyFill="1"/>
    <xf numFmtId="44" fontId="40" fillId="0" borderId="0" xfId="2" applyFont="1" applyFill="1"/>
    <xf numFmtId="44" fontId="30" fillId="0" borderId="0" xfId="2" applyFont="1" applyFill="1"/>
    <xf numFmtId="44" fontId="43" fillId="0" borderId="8" xfId="2" applyFont="1" applyFill="1" applyBorder="1" applyProtection="1">
      <protection locked="0"/>
    </xf>
    <xf numFmtId="44" fontId="25" fillId="0" borderId="8" xfId="2" applyFont="1" applyFill="1" applyBorder="1" applyProtection="1">
      <protection locked="0"/>
    </xf>
    <xf numFmtId="44" fontId="45" fillId="0" borderId="8" xfId="2" applyFont="1" applyFill="1" applyBorder="1" applyProtection="1">
      <protection locked="0"/>
    </xf>
    <xf numFmtId="44" fontId="40" fillId="0" borderId="8" xfId="2" applyFont="1" applyFill="1" applyBorder="1" applyProtection="1">
      <protection locked="0"/>
    </xf>
    <xf numFmtId="44" fontId="30" fillId="0" borderId="8" xfId="2" applyFont="1" applyFill="1" applyBorder="1" applyProtection="1">
      <protection locked="0"/>
    </xf>
    <xf numFmtId="44" fontId="13" fillId="0" borderId="8" xfId="2" applyFont="1" applyFill="1" applyBorder="1" applyProtection="1">
      <protection locked="0"/>
    </xf>
    <xf numFmtId="44" fontId="43" fillId="0" borderId="9" xfId="2" applyFont="1" applyFill="1" applyBorder="1" applyProtection="1">
      <protection locked="0"/>
    </xf>
    <xf numFmtId="44" fontId="25" fillId="0" borderId="9" xfId="2" applyFont="1" applyFill="1" applyBorder="1" applyProtection="1">
      <protection locked="0"/>
    </xf>
    <xf numFmtId="44" fontId="45" fillId="0" borderId="9" xfId="2" applyFont="1" applyFill="1" applyBorder="1" applyProtection="1">
      <protection locked="0"/>
    </xf>
    <xf numFmtId="44" fontId="40" fillId="0" borderId="9" xfId="2" applyFont="1" applyFill="1" applyBorder="1" applyProtection="1">
      <protection locked="0"/>
    </xf>
    <xf numFmtId="44" fontId="30" fillId="0" borderId="9" xfId="2" applyFont="1" applyFill="1" applyBorder="1" applyProtection="1">
      <protection locked="0"/>
    </xf>
    <xf numFmtId="44" fontId="13" fillId="0" borderId="9" xfId="2" applyFont="1" applyFill="1" applyBorder="1" applyProtection="1">
      <protection locked="0"/>
    </xf>
    <xf numFmtId="44" fontId="43" fillId="0" borderId="3" xfId="2" applyFont="1" applyBorder="1" applyProtection="1">
      <protection locked="0"/>
    </xf>
    <xf numFmtId="44" fontId="25" fillId="0" borderId="3" xfId="2" applyFont="1" applyBorder="1" applyProtection="1">
      <protection locked="0"/>
    </xf>
    <xf numFmtId="44" fontId="45" fillId="0" borderId="3" xfId="2" applyFont="1" applyFill="1" applyBorder="1" applyProtection="1">
      <protection locked="0"/>
    </xf>
    <xf numFmtId="44" fontId="45" fillId="0" borderId="3" xfId="2" applyFont="1" applyBorder="1" applyProtection="1">
      <protection locked="0"/>
    </xf>
    <xf numFmtId="44" fontId="40" fillId="0" borderId="3" xfId="2" applyFont="1" applyBorder="1" applyProtection="1">
      <protection locked="0"/>
    </xf>
    <xf numFmtId="44" fontId="40" fillId="0" borderId="3" xfId="2" applyFont="1" applyBorder="1"/>
    <xf numFmtId="44" fontId="30" fillId="0" borderId="3" xfId="2" applyFont="1" applyBorder="1" applyProtection="1">
      <protection locked="0"/>
    </xf>
    <xf numFmtId="44" fontId="13" fillId="0" borderId="3" xfId="2" applyFont="1" applyFill="1" applyBorder="1" applyProtection="1">
      <protection locked="0"/>
    </xf>
    <xf numFmtId="44" fontId="13" fillId="0" borderId="0" xfId="2" applyFont="1" applyProtection="1">
      <protection locked="0"/>
    </xf>
    <xf numFmtId="44" fontId="43" fillId="0" borderId="3" xfId="2" applyFont="1" applyFill="1" applyBorder="1" applyProtection="1">
      <protection locked="0"/>
    </xf>
    <xf numFmtId="44" fontId="25" fillId="0" borderId="3" xfId="2" applyFont="1" applyFill="1" applyBorder="1" applyProtection="1">
      <protection locked="0"/>
    </xf>
    <xf numFmtId="44" fontId="40" fillId="0" borderId="3" xfId="2" applyFont="1" applyFill="1" applyBorder="1" applyProtection="1">
      <protection locked="0"/>
    </xf>
    <xf numFmtId="44" fontId="30" fillId="0" borderId="3" xfId="2" applyFont="1" applyFill="1" applyBorder="1" applyProtection="1">
      <protection locked="0"/>
    </xf>
    <xf numFmtId="44" fontId="43" fillId="0" borderId="0" xfId="2" applyFont="1" applyFill="1" applyAlignment="1" applyProtection="1">
      <alignment horizontal="right"/>
      <protection locked="0"/>
    </xf>
    <xf numFmtId="44" fontId="25" fillId="0" borderId="0" xfId="2" applyFont="1" applyFill="1" applyAlignment="1" applyProtection="1">
      <alignment horizontal="right"/>
      <protection locked="0"/>
    </xf>
    <xf numFmtId="44" fontId="45" fillId="0" borderId="0" xfId="2" applyFont="1" applyFill="1" applyAlignment="1" applyProtection="1">
      <alignment horizontal="right"/>
      <protection locked="0"/>
    </xf>
    <xf numFmtId="44" fontId="40" fillId="0" borderId="0" xfId="2" applyFont="1" applyAlignment="1" applyProtection="1">
      <alignment horizontal="right"/>
      <protection locked="0"/>
    </xf>
    <xf numFmtId="44" fontId="30" fillId="0" borderId="0" xfId="2" applyFont="1" applyAlignment="1" applyProtection="1">
      <alignment horizontal="right"/>
      <protection locked="0"/>
    </xf>
    <xf numFmtId="44" fontId="13" fillId="0" borderId="0" xfId="2" applyFont="1" applyFill="1" applyAlignment="1" applyProtection="1">
      <alignment horizontal="right"/>
      <protection locked="0"/>
    </xf>
    <xf numFmtId="44" fontId="13" fillId="0" borderId="0" xfId="2" applyFont="1" applyFill="1"/>
    <xf numFmtId="44" fontId="43" fillId="0" borderId="1" xfId="2" applyFont="1" applyFill="1" applyBorder="1" applyProtection="1"/>
    <xf numFmtId="44" fontId="25" fillId="0" borderId="1" xfId="2" applyFont="1" applyFill="1" applyBorder="1" applyProtection="1"/>
    <xf numFmtId="44" fontId="45" fillId="0" borderId="1" xfId="2" applyFont="1" applyFill="1" applyBorder="1" applyProtection="1"/>
    <xf numFmtId="44" fontId="40" fillId="0" borderId="1" xfId="2" applyFont="1" applyFill="1" applyBorder="1" applyProtection="1"/>
    <xf numFmtId="44" fontId="30" fillId="0" borderId="1" xfId="2" applyFont="1" applyFill="1" applyBorder="1" applyProtection="1"/>
    <xf numFmtId="44" fontId="13" fillId="0" borderId="1" xfId="2" applyFont="1" applyFill="1" applyBorder="1" applyProtection="1"/>
    <xf numFmtId="44" fontId="44" fillId="0" borderId="0" xfId="2" applyFont="1"/>
    <xf numFmtId="44" fontId="31" fillId="0" borderId="0" xfId="2" applyFont="1" applyFill="1"/>
    <xf numFmtId="44" fontId="37" fillId="0" borderId="0" xfId="2" applyFont="1" applyFill="1"/>
    <xf numFmtId="44" fontId="43" fillId="0" borderId="4" xfId="2" applyFont="1" applyFill="1" applyBorder="1" applyProtection="1"/>
    <xf numFmtId="44" fontId="25" fillId="0" borderId="4" xfId="2" applyFont="1" applyFill="1" applyBorder="1" applyProtection="1"/>
    <xf numFmtId="44" fontId="45" fillId="0" borderId="4" xfId="2" applyFont="1" applyFill="1" applyBorder="1" applyProtection="1"/>
    <xf numFmtId="44" fontId="40" fillId="0" borderId="4" xfId="2" applyFont="1" applyFill="1" applyBorder="1" applyProtection="1"/>
    <xf numFmtId="44" fontId="30" fillId="0" borderId="4" xfId="2" applyFont="1" applyFill="1" applyBorder="1" applyProtection="1"/>
    <xf numFmtId="44" fontId="13" fillId="0" borderId="4" xfId="2" applyFont="1" applyFill="1" applyBorder="1" applyProtection="1"/>
    <xf numFmtId="44" fontId="43" fillId="0" borderId="4" xfId="2" applyFont="1" applyBorder="1" applyProtection="1">
      <protection locked="0"/>
    </xf>
    <xf numFmtId="44" fontId="7" fillId="0" borderId="4" xfId="2" applyFont="1" applyBorder="1" applyProtection="1">
      <protection locked="0"/>
    </xf>
    <xf numFmtId="44" fontId="45" fillId="0" borderId="4" xfId="2" applyFont="1" applyBorder="1" applyProtection="1">
      <protection locked="0"/>
    </xf>
    <xf numFmtId="44" fontId="40" fillId="0" borderId="4" xfId="2" applyFont="1" applyBorder="1" applyProtection="1">
      <protection locked="0"/>
    </xf>
    <xf numFmtId="44" fontId="30" fillId="0" borderId="4" xfId="2" applyFont="1" applyBorder="1" applyProtection="1">
      <protection locked="0"/>
    </xf>
    <xf numFmtId="44" fontId="13" fillId="0" borderId="4" xfId="2" applyFont="1" applyFill="1" applyBorder="1" applyProtection="1">
      <protection locked="0"/>
    </xf>
    <xf numFmtId="44" fontId="43" fillId="0" borderId="2" xfId="2" applyFont="1" applyBorder="1" applyProtection="1">
      <protection locked="0"/>
    </xf>
    <xf numFmtId="44" fontId="7" fillId="0" borderId="2" xfId="2" applyFont="1" applyBorder="1" applyProtection="1">
      <protection locked="0"/>
    </xf>
    <xf numFmtId="44" fontId="45" fillId="0" borderId="2" xfId="2" applyFont="1" applyBorder="1" applyProtection="1">
      <protection locked="0"/>
    </xf>
    <xf numFmtId="44" fontId="40" fillId="0" borderId="2" xfId="2" applyFont="1" applyBorder="1" applyProtection="1">
      <protection locked="0"/>
    </xf>
    <xf numFmtId="44" fontId="30" fillId="0" borderId="2" xfId="2" applyFont="1" applyBorder="1" applyProtection="1">
      <protection locked="0"/>
    </xf>
    <xf numFmtId="44" fontId="13" fillId="0" borderId="2" xfId="2" applyFont="1" applyFill="1" applyBorder="1" applyProtection="1">
      <protection locked="0"/>
    </xf>
    <xf numFmtId="44" fontId="14" fillId="0" borderId="0" xfId="2" applyFont="1" applyFill="1" applyProtection="1">
      <protection locked="0"/>
    </xf>
    <xf numFmtId="44" fontId="30" fillId="0" borderId="0" xfId="2" applyFont="1" applyBorder="1" applyProtection="1">
      <protection locked="0"/>
    </xf>
    <xf numFmtId="44" fontId="14" fillId="0" borderId="0" xfId="2" applyFont="1" applyFill="1" applyBorder="1" applyProtection="1">
      <protection locked="0"/>
    </xf>
    <xf numFmtId="44" fontId="43" fillId="0" borderId="0" xfId="2" applyFont="1" applyBorder="1" applyProtection="1">
      <protection locked="0"/>
    </xf>
    <xf numFmtId="44" fontId="42" fillId="0" borderId="0" xfId="2" applyFont="1" applyBorder="1" applyProtection="1">
      <protection locked="0"/>
    </xf>
    <xf numFmtId="44" fontId="45" fillId="0" borderId="0" xfId="2" applyFont="1" applyBorder="1" applyProtection="1">
      <protection locked="0"/>
    </xf>
    <xf numFmtId="44" fontId="40" fillId="0" borderId="0" xfId="2" applyFont="1" applyBorder="1" applyProtection="1">
      <protection locked="0"/>
    </xf>
    <xf numFmtId="44" fontId="40" fillId="0" borderId="0" xfId="2" applyFont="1" applyBorder="1"/>
    <xf numFmtId="44" fontId="42" fillId="0" borderId="3" xfId="2" applyFont="1" applyBorder="1" applyProtection="1">
      <protection locked="0"/>
    </xf>
    <xf numFmtId="44" fontId="14" fillId="0" borderId="3" xfId="2" applyFont="1" applyFill="1" applyBorder="1" applyProtection="1">
      <protection locked="0"/>
    </xf>
    <xf numFmtId="44" fontId="25" fillId="0" borderId="0" xfId="2" applyFont="1" applyBorder="1" applyProtection="1">
      <protection locked="0"/>
    </xf>
    <xf numFmtId="44" fontId="14" fillId="0" borderId="0" xfId="2" applyFont="1" applyBorder="1" applyProtection="1">
      <protection locked="0"/>
    </xf>
    <xf numFmtId="44" fontId="14" fillId="0" borderId="0" xfId="2" applyFont="1" applyProtection="1">
      <protection locked="0"/>
    </xf>
    <xf numFmtId="44" fontId="43" fillId="0" borderId="5" xfId="2" applyFont="1" applyBorder="1" applyProtection="1">
      <protection locked="0"/>
    </xf>
    <xf numFmtId="44" fontId="25" fillId="0" borderId="5" xfId="2" applyFont="1" applyBorder="1" applyProtection="1">
      <protection locked="0"/>
    </xf>
    <xf numFmtId="44" fontId="45" fillId="0" borderId="5" xfId="2" applyFont="1" applyBorder="1" applyProtection="1">
      <protection locked="0"/>
    </xf>
    <xf numFmtId="44" fontId="40" fillId="0" borderId="5" xfId="2" applyFont="1" applyBorder="1" applyProtection="1">
      <protection locked="0"/>
    </xf>
    <xf numFmtId="44" fontId="30" fillId="0" borderId="5" xfId="2" applyFont="1" applyBorder="1" applyProtection="1">
      <protection locked="0"/>
    </xf>
    <xf numFmtId="44" fontId="14" fillId="0" borderId="5" xfId="2" applyFont="1" applyBorder="1" applyProtection="1">
      <protection locked="0"/>
    </xf>
    <xf numFmtId="44" fontId="42" fillId="0" borderId="0" xfId="2" applyFont="1" applyProtection="1">
      <protection locked="0"/>
    </xf>
    <xf numFmtId="44" fontId="13" fillId="0" borderId="3" xfId="2" applyFont="1" applyBorder="1" applyProtection="1">
      <protection locked="0"/>
    </xf>
    <xf numFmtId="44" fontId="43" fillId="0" borderId="1" xfId="2" applyFont="1" applyBorder="1" applyProtection="1"/>
    <xf numFmtId="44" fontId="42" fillId="0" borderId="1" xfId="2" applyFont="1" applyBorder="1" applyProtection="1"/>
    <xf numFmtId="44" fontId="45" fillId="0" borderId="1" xfId="2" applyFont="1" applyBorder="1" applyProtection="1"/>
    <xf numFmtId="44" fontId="40" fillId="0" borderId="1" xfId="2" applyFont="1" applyBorder="1" applyProtection="1"/>
    <xf numFmtId="44" fontId="30" fillId="0" borderId="1" xfId="2" applyFont="1" applyBorder="1" applyProtection="1"/>
    <xf numFmtId="44" fontId="13" fillId="0" borderId="1" xfId="2" applyFont="1" applyBorder="1" applyProtection="1"/>
    <xf numFmtId="39" fontId="48" fillId="0" borderId="0" xfId="0" applyFont="1"/>
    <xf numFmtId="39" fontId="3" fillId="0" borderId="0" xfId="0" quotePrefix="1" applyFont="1"/>
    <xf numFmtId="39" fontId="50" fillId="0" borderId="0" xfId="0" applyNumberFormat="1" applyFont="1" applyProtection="1">
      <protection locked="0"/>
    </xf>
    <xf numFmtId="39" fontId="51" fillId="0" borderId="0" xfId="0" applyFont="1" applyAlignment="1" applyProtection="1">
      <alignment horizontal="center" wrapText="1"/>
      <protection locked="0"/>
    </xf>
    <xf numFmtId="39" fontId="52" fillId="0" borderId="0" xfId="0" applyFont="1" applyAlignment="1" applyProtection="1">
      <alignment horizontal="center" wrapText="1"/>
      <protection locked="0"/>
    </xf>
    <xf numFmtId="39" fontId="49" fillId="0" borderId="0" xfId="0" applyFont="1" applyAlignment="1" applyProtection="1">
      <alignment horizontal="center"/>
      <protection locked="0"/>
    </xf>
    <xf numFmtId="39" fontId="50" fillId="4" borderId="0" xfId="0" applyNumberFormat="1" applyFont="1" applyFill="1" applyProtection="1">
      <protection locked="0"/>
    </xf>
    <xf numFmtId="39" fontId="53" fillId="0" borderId="0" xfId="0" applyFont="1" applyAlignment="1" applyProtection="1">
      <alignment horizontal="center"/>
      <protection locked="0"/>
    </xf>
    <xf numFmtId="39" fontId="54" fillId="0" borderId="0" xfId="0" applyFont="1" applyProtection="1">
      <protection locked="0"/>
    </xf>
    <xf numFmtId="39" fontId="51" fillId="0" borderId="0" xfId="0" applyFont="1" applyAlignment="1" applyProtection="1">
      <alignment horizontal="center"/>
      <protection locked="0"/>
    </xf>
    <xf numFmtId="39" fontId="52" fillId="0" borderId="0" xfId="0" applyFont="1" applyAlignment="1" applyProtection="1">
      <alignment horizontal="center"/>
      <protection locked="0"/>
    </xf>
    <xf numFmtId="39" fontId="55" fillId="0" borderId="0" xfId="0" applyFont="1" applyAlignment="1" applyProtection="1">
      <alignment horizontal="center"/>
      <protection locked="0"/>
    </xf>
    <xf numFmtId="39" fontId="56" fillId="4" borderId="0" xfId="0" applyFont="1" applyFill="1" applyAlignment="1" applyProtection="1">
      <alignment horizontal="center"/>
      <protection locked="0"/>
    </xf>
    <xf numFmtId="39" fontId="54" fillId="0" borderId="1" xfId="0" applyFont="1" applyBorder="1" applyProtection="1">
      <protection locked="0"/>
    </xf>
    <xf numFmtId="39" fontId="57" fillId="0" borderId="1" xfId="0" applyFont="1" applyBorder="1" applyProtection="1">
      <protection locked="0"/>
    </xf>
    <xf numFmtId="39" fontId="51" fillId="0" borderId="4" xfId="0" applyFont="1" applyBorder="1" applyAlignment="1" applyProtection="1">
      <alignment horizontal="center"/>
      <protection locked="0"/>
    </xf>
    <xf numFmtId="39" fontId="52" fillId="0" borderId="4" xfId="0" applyFont="1" applyBorder="1" applyAlignment="1" applyProtection="1">
      <alignment horizontal="center"/>
      <protection locked="0"/>
    </xf>
    <xf numFmtId="39" fontId="55" fillId="0" borderId="4" xfId="0" applyFont="1" applyBorder="1" applyAlignment="1" applyProtection="1">
      <alignment horizontal="center"/>
      <protection locked="0"/>
    </xf>
    <xf numFmtId="39" fontId="56" fillId="4" borderId="4" xfId="0" applyFont="1" applyFill="1" applyBorder="1" applyAlignment="1" applyProtection="1">
      <alignment horizontal="center"/>
      <protection locked="0"/>
    </xf>
    <xf numFmtId="39" fontId="53" fillId="0" borderId="4" xfId="0" applyFont="1" applyBorder="1" applyAlignment="1" applyProtection="1">
      <alignment horizontal="center"/>
      <protection locked="0"/>
    </xf>
    <xf numFmtId="39" fontId="58" fillId="4" borderId="0" xfId="0" applyNumberFormat="1" applyFont="1" applyFill="1" applyProtection="1">
      <protection locked="0"/>
    </xf>
    <xf numFmtId="44" fontId="58" fillId="4" borderId="0" xfId="2" applyFont="1" applyFill="1" applyAlignment="1" applyProtection="1">
      <alignment horizontal="center"/>
      <protection locked="0"/>
    </xf>
    <xf numFmtId="44" fontId="58" fillId="4" borderId="0" xfId="2" applyFont="1" applyFill="1" applyProtection="1">
      <protection locked="0"/>
    </xf>
    <xf numFmtId="39" fontId="60" fillId="0" borderId="0" xfId="0" applyFont="1"/>
    <xf numFmtId="7" fontId="43" fillId="0" borderId="0" xfId="0" applyNumberFormat="1" applyFont="1" applyFill="1" applyProtection="1">
      <protection locked="0"/>
    </xf>
    <xf numFmtId="39" fontId="61" fillId="4" borderId="0" xfId="0" applyFont="1" applyFill="1"/>
    <xf numFmtId="39" fontId="62" fillId="0" borderId="0" xfId="0" applyNumberFormat="1" applyFont="1" applyFill="1" applyProtection="1">
      <protection locked="0"/>
    </xf>
    <xf numFmtId="164" fontId="62" fillId="0" borderId="0" xfId="0" applyNumberFormat="1" applyFont="1" applyFill="1" applyProtection="1">
      <protection locked="0"/>
    </xf>
    <xf numFmtId="7" fontId="62" fillId="0" borderId="0" xfId="0" applyNumberFormat="1" applyFont="1" applyFill="1" applyProtection="1">
      <protection locked="0"/>
    </xf>
    <xf numFmtId="7" fontId="40" fillId="0" borderId="0" xfId="0" applyNumberFormat="1" applyFont="1" applyFill="1" applyBorder="1" applyProtection="1">
      <protection locked="0"/>
    </xf>
    <xf numFmtId="44" fontId="58" fillId="4" borderId="0" xfId="2" applyFont="1" applyFill="1" applyBorder="1" applyProtection="1">
      <protection locked="0"/>
    </xf>
    <xf numFmtId="39" fontId="62" fillId="0" borderId="0" xfId="0" applyNumberFormat="1" applyFont="1" applyFill="1" applyBorder="1" applyProtection="1">
      <protection locked="0"/>
    </xf>
    <xf numFmtId="164" fontId="62" fillId="0" borderId="0" xfId="0" applyNumberFormat="1" applyFont="1" applyFill="1" applyBorder="1" applyProtection="1">
      <protection locked="0"/>
    </xf>
    <xf numFmtId="7" fontId="62" fillId="0" borderId="0" xfId="0" applyNumberFormat="1" applyFont="1" applyFill="1" applyBorder="1" applyProtection="1">
      <protection locked="0"/>
    </xf>
    <xf numFmtId="44" fontId="63" fillId="0" borderId="0" xfId="2" applyFont="1" applyFill="1" applyBorder="1" applyProtection="1">
      <protection locked="0"/>
    </xf>
    <xf numFmtId="44" fontId="63" fillId="0" borderId="0" xfId="2" applyFont="1" applyFill="1" applyProtection="1">
      <protection locked="0"/>
    </xf>
    <xf numFmtId="39" fontId="64" fillId="0" borderId="0" xfId="0" applyNumberFormat="1" applyFont="1" applyProtection="1">
      <protection locked="0"/>
    </xf>
    <xf numFmtId="44" fontId="63" fillId="0" borderId="0" xfId="2" applyNumberFormat="1" applyFont="1" applyProtection="1">
      <protection locked="0"/>
    </xf>
    <xf numFmtId="44" fontId="43" fillId="0" borderId="0" xfId="2" applyNumberFormat="1" applyFont="1" applyProtection="1">
      <protection locked="0"/>
    </xf>
    <xf numFmtId="39" fontId="0" fillId="4" borderId="0" xfId="0" applyFill="1"/>
    <xf numFmtId="44" fontId="58" fillId="4" borderId="0" xfId="2" applyFont="1" applyFill="1"/>
    <xf numFmtId="7" fontId="40" fillId="0" borderId="5" xfId="0" applyNumberFormat="1" applyFont="1" applyBorder="1" applyProtection="1">
      <protection locked="0"/>
    </xf>
    <xf numFmtId="7" fontId="43" fillId="0" borderId="5" xfId="0" applyNumberFormat="1" applyFont="1" applyBorder="1" applyProtection="1">
      <protection locked="0"/>
    </xf>
    <xf numFmtId="44" fontId="58" fillId="4" borderId="8" xfId="2" applyFont="1" applyFill="1" applyBorder="1" applyProtection="1">
      <protection locked="0"/>
    </xf>
    <xf numFmtId="39" fontId="62" fillId="0" borderId="0" xfId="0" applyNumberFormat="1" applyFont="1" applyProtection="1">
      <protection locked="0"/>
    </xf>
    <xf numFmtId="44" fontId="58" fillId="4" borderId="9" xfId="2" applyFont="1" applyFill="1" applyBorder="1" applyProtection="1">
      <protection locked="0"/>
    </xf>
    <xf numFmtId="39" fontId="63" fillId="0" borderId="0" xfId="0" applyNumberFormat="1" applyFont="1" applyFill="1" applyProtection="1">
      <protection locked="0"/>
    </xf>
    <xf numFmtId="39" fontId="43" fillId="0" borderId="0" xfId="0" applyNumberFormat="1" applyFont="1" applyFill="1" applyProtection="1">
      <protection locked="0"/>
    </xf>
    <xf numFmtId="39" fontId="43" fillId="0" borderId="3" xfId="0" applyNumberFormat="1" applyFont="1" applyFill="1" applyBorder="1" applyProtection="1">
      <protection locked="0"/>
    </xf>
    <xf numFmtId="44" fontId="58" fillId="4" borderId="3" xfId="2" applyFont="1" applyFill="1" applyBorder="1" applyProtection="1">
      <protection locked="0"/>
    </xf>
    <xf numFmtId="39" fontId="40" fillId="0" borderId="0" xfId="0" applyNumberFormat="1" applyFont="1" applyFill="1" applyBorder="1" applyProtection="1">
      <protection locked="0"/>
    </xf>
    <xf numFmtId="39" fontId="43" fillId="0" borderId="0" xfId="0" applyNumberFormat="1" applyFont="1" applyFill="1" applyBorder="1" applyProtection="1">
      <protection locked="0"/>
    </xf>
    <xf numFmtId="44" fontId="40" fillId="0" borderId="0" xfId="2" applyFont="1" applyFill="1" applyAlignment="1" applyProtection="1">
      <alignment horizontal="right"/>
      <protection locked="0"/>
    </xf>
    <xf numFmtId="44" fontId="58" fillId="4" borderId="0" xfId="2" applyFont="1" applyFill="1" applyAlignment="1" applyProtection="1">
      <alignment horizontal="right"/>
      <protection locked="0"/>
    </xf>
    <xf numFmtId="44" fontId="65" fillId="0" borderId="0" xfId="2" applyFont="1" applyFill="1" applyProtection="1">
      <protection locked="0"/>
    </xf>
    <xf numFmtId="39" fontId="65" fillId="0" borderId="0" xfId="0" applyNumberFormat="1" applyFont="1" applyFill="1" applyProtection="1">
      <protection locked="0"/>
    </xf>
    <xf numFmtId="164" fontId="65" fillId="0" borderId="0" xfId="0" applyNumberFormat="1" applyFont="1" applyFill="1" applyProtection="1">
      <protection locked="0"/>
    </xf>
    <xf numFmtId="7" fontId="65" fillId="0" borderId="0" xfId="0" applyNumberFormat="1" applyFont="1" applyFill="1" applyProtection="1">
      <protection locked="0"/>
    </xf>
    <xf numFmtId="44" fontId="65" fillId="4" borderId="3" xfId="2" applyFont="1" applyFill="1" applyBorder="1" applyProtection="1">
      <protection locked="0"/>
    </xf>
    <xf numFmtId="44" fontId="65" fillId="0" borderId="3" xfId="2" applyFont="1" applyFill="1" applyBorder="1" applyProtection="1">
      <protection locked="0"/>
    </xf>
    <xf numFmtId="44" fontId="65" fillId="0" borderId="3" xfId="2" applyFont="1" applyBorder="1" applyProtection="1">
      <protection locked="0"/>
    </xf>
    <xf numFmtId="44" fontId="58" fillId="4" borderId="1" xfId="2" applyFont="1" applyFill="1" applyBorder="1" applyProtection="1"/>
    <xf numFmtId="44" fontId="59" fillId="0" borderId="0" xfId="2" applyFont="1"/>
    <xf numFmtId="44" fontId="66" fillId="4" borderId="0" xfId="2" applyFont="1" applyFill="1"/>
    <xf numFmtId="44" fontId="58" fillId="4" borderId="4" xfId="2" applyFont="1" applyFill="1" applyBorder="1" applyProtection="1"/>
    <xf numFmtId="44" fontId="58" fillId="4" borderId="4" xfId="2" applyFont="1" applyFill="1" applyBorder="1" applyProtection="1">
      <protection locked="0"/>
    </xf>
    <xf numFmtId="44" fontId="58" fillId="4" borderId="2" xfId="2" applyFont="1" applyFill="1" applyBorder="1" applyProtection="1">
      <protection locked="0"/>
    </xf>
    <xf numFmtId="44" fontId="40" fillId="5" borderId="0" xfId="2" applyFont="1" applyFill="1" applyProtection="1">
      <protection locked="0"/>
    </xf>
    <xf numFmtId="164" fontId="25" fillId="5" borderId="0" xfId="0" applyNumberFormat="1" applyFont="1" applyFill="1" applyProtection="1">
      <protection locked="0"/>
    </xf>
    <xf numFmtId="7" fontId="25" fillId="5" borderId="0" xfId="0" applyNumberFormat="1" applyFont="1" applyFill="1" applyProtection="1">
      <protection locked="0"/>
    </xf>
    <xf numFmtId="44" fontId="40" fillId="5" borderId="3" xfId="2" applyFont="1" applyFill="1" applyBorder="1" applyProtection="1">
      <protection locked="0"/>
    </xf>
    <xf numFmtId="39" fontId="67" fillId="0" borderId="0" xfId="0" applyFont="1"/>
    <xf numFmtId="39" fontId="3" fillId="4" borderId="4" xfId="0" applyFont="1" applyFill="1" applyBorder="1"/>
    <xf numFmtId="39" fontId="3" fillId="4" borderId="0" xfId="0" applyFont="1" applyFill="1"/>
    <xf numFmtId="39" fontId="69" fillId="0" borderId="0" xfId="0" applyNumberFormat="1" applyFont="1" applyProtection="1">
      <protection locked="0"/>
    </xf>
    <xf numFmtId="39" fontId="50" fillId="0" borderId="0" xfId="0" applyNumberFormat="1" applyFont="1" applyFill="1" applyProtection="1">
      <protection locked="0"/>
    </xf>
    <xf numFmtId="39" fontId="56" fillId="0" borderId="0" xfId="0" applyFont="1" applyFill="1" applyAlignment="1" applyProtection="1">
      <alignment horizontal="center"/>
      <protection locked="0"/>
    </xf>
    <xf numFmtId="39" fontId="56" fillId="0" borderId="4" xfId="0" applyFont="1" applyFill="1" applyBorder="1" applyAlignment="1" applyProtection="1">
      <alignment horizontal="center"/>
      <protection locked="0"/>
    </xf>
    <xf numFmtId="39" fontId="58" fillId="0" borderId="0" xfId="0" applyNumberFormat="1" applyFont="1" applyFill="1" applyProtection="1">
      <protection locked="0"/>
    </xf>
    <xf numFmtId="44" fontId="58" fillId="0" borderId="0" xfId="2" applyFont="1" applyFill="1" applyAlignment="1" applyProtection="1">
      <alignment horizontal="center"/>
      <protection locked="0"/>
    </xf>
    <xf numFmtId="44" fontId="58" fillId="0" borderId="0" xfId="2" applyFont="1" applyFill="1" applyProtection="1">
      <protection locked="0"/>
    </xf>
    <xf numFmtId="39" fontId="61" fillId="0" borderId="0" xfId="0" applyFont="1" applyFill="1"/>
    <xf numFmtId="44" fontId="58" fillId="0" borderId="0" xfId="2" applyFont="1" applyFill="1" applyBorder="1" applyProtection="1">
      <protection locked="0"/>
    </xf>
    <xf numFmtId="44" fontId="58" fillId="0" borderId="0" xfId="2" applyFont="1" applyFill="1"/>
    <xf numFmtId="44" fontId="58" fillId="0" borderId="8" xfId="2" applyFont="1" applyFill="1" applyBorder="1" applyProtection="1">
      <protection locked="0"/>
    </xf>
    <xf numFmtId="44" fontId="58" fillId="0" borderId="9" xfId="2" applyFont="1" applyFill="1" applyBorder="1" applyProtection="1">
      <protection locked="0"/>
    </xf>
    <xf numFmtId="44" fontId="58" fillId="0" borderId="3" xfId="2" applyFont="1" applyFill="1" applyBorder="1" applyProtection="1">
      <protection locked="0"/>
    </xf>
    <xf numFmtId="44" fontId="58" fillId="0" borderId="0" xfId="2" applyFont="1" applyFill="1" applyAlignment="1" applyProtection="1">
      <alignment horizontal="right"/>
      <protection locked="0"/>
    </xf>
    <xf numFmtId="44" fontId="58" fillId="0" borderId="1" xfId="2" applyFont="1" applyFill="1" applyBorder="1" applyProtection="1"/>
    <xf numFmtId="44" fontId="66" fillId="0" borderId="0" xfId="2" applyFont="1" applyFill="1"/>
    <xf numFmtId="44" fontId="58" fillId="0" borderId="4" xfId="2" applyFont="1" applyFill="1" applyBorder="1" applyProtection="1"/>
    <xf numFmtId="44" fontId="58" fillId="0" borderId="4" xfId="2" applyFont="1" applyFill="1" applyBorder="1" applyProtection="1">
      <protection locked="0"/>
    </xf>
    <xf numFmtId="44" fontId="58" fillId="0" borderId="2" xfId="2" applyFont="1" applyFill="1" applyBorder="1" applyProtection="1">
      <protection locked="0"/>
    </xf>
    <xf numFmtId="44" fontId="45" fillId="0" borderId="5" xfId="2" applyFont="1" applyFill="1" applyBorder="1" applyProtection="1">
      <protection locked="0"/>
    </xf>
    <xf numFmtId="39" fontId="58" fillId="0" borderId="0" xfId="0" applyNumberFormat="1" applyFont="1" applyProtection="1">
      <protection locked="0"/>
    </xf>
    <xf numFmtId="39" fontId="58" fillId="0" borderId="0" xfId="0" applyNumberFormat="1" applyFont="1" applyAlignment="1" applyProtection="1">
      <alignment horizontal="center"/>
      <protection locked="0"/>
    </xf>
    <xf numFmtId="7" fontId="58" fillId="0" borderId="0" xfId="0" applyNumberFormat="1" applyFont="1" applyFill="1" applyProtection="1">
      <protection locked="0"/>
    </xf>
    <xf numFmtId="39" fontId="66" fillId="0" borderId="0" xfId="0" applyFont="1"/>
    <xf numFmtId="44" fontId="58" fillId="0" borderId="0" xfId="2" applyFont="1" applyProtection="1">
      <protection locked="0"/>
    </xf>
    <xf numFmtId="39" fontId="58" fillId="0" borderId="4" xfId="0" applyNumberFormat="1" applyFont="1" applyBorder="1" applyProtection="1">
      <protection locked="0"/>
    </xf>
    <xf numFmtId="39" fontId="58" fillId="0" borderId="2" xfId="0" applyFont="1" applyBorder="1" applyProtection="1">
      <protection locked="0"/>
    </xf>
    <xf numFmtId="39" fontId="58" fillId="0" borderId="0" xfId="0" applyFont="1"/>
    <xf numFmtId="39" fontId="58" fillId="0" borderId="4" xfId="0" applyFont="1" applyBorder="1"/>
    <xf numFmtId="39" fontId="70" fillId="0" borderId="0" xfId="0" applyFont="1"/>
    <xf numFmtId="39" fontId="56" fillId="0" borderId="0" xfId="0" applyNumberFormat="1" applyFont="1" applyAlignment="1" applyProtection="1">
      <alignment horizontal="center"/>
      <protection locked="0"/>
    </xf>
    <xf numFmtId="39" fontId="56" fillId="0" borderId="0" xfId="0" applyFont="1" applyAlignment="1" applyProtection="1">
      <alignment horizontal="center"/>
      <protection locked="0"/>
    </xf>
    <xf numFmtId="39" fontId="56" fillId="0" borderId="1" xfId="0" applyFont="1" applyBorder="1" applyAlignment="1" applyProtection="1">
      <alignment horizontal="center"/>
      <protection locked="0"/>
    </xf>
    <xf numFmtId="39" fontId="60" fillId="0" borderId="0" xfId="0" applyFont="1" applyFill="1"/>
    <xf numFmtId="44" fontId="40" fillId="0" borderId="10" xfId="2" applyFont="1" applyBorder="1" applyProtection="1">
      <protection locked="0"/>
    </xf>
    <xf numFmtId="44" fontId="43" fillId="0" borderId="10" xfId="2" applyFont="1" applyBorder="1" applyProtection="1">
      <protection locked="0"/>
    </xf>
    <xf numFmtId="44" fontId="25" fillId="0" borderId="10" xfId="2" applyFont="1" applyBorder="1" applyProtection="1">
      <protection locked="0"/>
    </xf>
    <xf numFmtId="44" fontId="58" fillId="0" borderId="10" xfId="2" applyFont="1" applyFill="1" applyBorder="1" applyProtection="1">
      <protection locked="0"/>
    </xf>
    <xf numFmtId="44" fontId="45" fillId="0" borderId="10" xfId="2" applyFont="1" applyBorder="1" applyProtection="1">
      <protection locked="0"/>
    </xf>
    <xf numFmtId="164" fontId="58" fillId="0" borderId="0" xfId="0" applyNumberFormat="1" applyFont="1" applyFill="1" applyProtection="1">
      <protection locked="0"/>
    </xf>
    <xf numFmtId="39" fontId="58" fillId="0" borderId="0" xfId="0" applyFont="1" applyProtection="1"/>
    <xf numFmtId="44" fontId="62" fillId="0" borderId="0" xfId="2" applyFont="1" applyFill="1" applyBorder="1" applyProtection="1">
      <protection locked="0"/>
    </xf>
    <xf numFmtId="44" fontId="62" fillId="0" borderId="9" xfId="2" applyFont="1" applyFill="1" applyBorder="1" applyProtection="1">
      <protection locked="0"/>
    </xf>
    <xf numFmtId="44" fontId="62" fillId="0" borderId="0" xfId="2" applyFont="1" applyProtection="1">
      <protection locked="0"/>
    </xf>
    <xf numFmtId="44" fontId="62" fillId="0" borderId="1" xfId="2" applyFont="1" applyFill="1" applyBorder="1" applyProtection="1"/>
    <xf numFmtId="44" fontId="62" fillId="0" borderId="4" xfId="2" applyFont="1" applyFill="1" applyBorder="1" applyProtection="1"/>
    <xf numFmtId="44" fontId="62" fillId="0" borderId="0" xfId="2" applyFont="1" applyFill="1" applyProtection="1">
      <protection locked="0"/>
    </xf>
    <xf numFmtId="44" fontId="62" fillId="0" borderId="3" xfId="2" applyFont="1" applyBorder="1" applyProtection="1">
      <protection locked="0"/>
    </xf>
    <xf numFmtId="44" fontId="58" fillId="0" borderId="3" xfId="2" applyFont="1" applyBorder="1" applyProtection="1">
      <protection locked="0"/>
    </xf>
    <xf numFmtId="44" fontId="62" fillId="0" borderId="3" xfId="2" applyFont="1" applyFill="1" applyBorder="1" applyProtection="1">
      <protection locked="0"/>
    </xf>
    <xf numFmtId="44" fontId="71" fillId="0" borderId="0" xfId="2" applyFont="1"/>
    <xf numFmtId="44" fontId="66" fillId="0" borderId="0" xfId="2" applyFont="1"/>
    <xf numFmtId="44" fontId="58" fillId="0" borderId="5" xfId="2" applyFont="1" applyBorder="1" applyProtection="1">
      <protection locked="0"/>
    </xf>
    <xf numFmtId="44" fontId="62" fillId="0" borderId="10" xfId="2" applyFont="1" applyBorder="1" applyProtection="1">
      <protection locked="0"/>
    </xf>
    <xf numFmtId="44" fontId="62" fillId="0" borderId="5" xfId="2" applyFont="1" applyBorder="1" applyProtection="1">
      <protection locked="0"/>
    </xf>
    <xf numFmtId="44" fontId="62" fillId="0" borderId="0" xfId="2" applyFont="1"/>
    <xf numFmtId="44" fontId="62" fillId="0" borderId="4" xfId="2" applyFont="1" applyBorder="1" applyProtection="1">
      <protection locked="0"/>
    </xf>
    <xf numFmtId="39" fontId="56" fillId="0" borderId="4" xfId="0" applyFont="1" applyBorder="1" applyAlignment="1" applyProtection="1">
      <alignment horizontal="center"/>
      <protection locked="0"/>
    </xf>
    <xf numFmtId="39" fontId="74" fillId="0" borderId="0" xfId="0" applyNumberFormat="1" applyFont="1" applyAlignment="1" applyProtection="1">
      <alignment horizontal="center"/>
      <protection locked="0"/>
    </xf>
    <xf numFmtId="39" fontId="74" fillId="0" borderId="0" xfId="0" applyFont="1" applyAlignment="1" applyProtection="1">
      <alignment horizontal="center"/>
      <protection locked="0"/>
    </xf>
    <xf numFmtId="39" fontId="74" fillId="0" borderId="4" xfId="0" applyFont="1" applyBorder="1" applyAlignment="1" applyProtection="1">
      <alignment horizontal="center"/>
      <protection locked="0"/>
    </xf>
    <xf numFmtId="39" fontId="75" fillId="0" borderId="11" xfId="0" applyNumberFormat="1" applyFont="1" applyBorder="1" applyProtection="1">
      <protection locked="0"/>
    </xf>
    <xf numFmtId="39" fontId="75" fillId="0" borderId="0" xfId="0" applyNumberFormat="1" applyFont="1" applyProtection="1">
      <protection locked="0"/>
    </xf>
    <xf numFmtId="39" fontId="75" fillId="0" borderId="0" xfId="0" applyNumberFormat="1" applyFont="1" applyAlignment="1" applyProtection="1">
      <alignment horizontal="center"/>
      <protection locked="0"/>
    </xf>
    <xf numFmtId="7" fontId="75" fillId="0" borderId="0" xfId="0" applyNumberFormat="1" applyFont="1" applyFill="1" applyProtection="1">
      <protection locked="0"/>
    </xf>
    <xf numFmtId="44" fontId="75" fillId="0" borderId="0" xfId="2" applyFont="1" applyFill="1" applyProtection="1">
      <protection locked="0"/>
    </xf>
    <xf numFmtId="44" fontId="75" fillId="0" borderId="0" xfId="2" applyFont="1" applyProtection="1">
      <protection locked="0"/>
    </xf>
    <xf numFmtId="44" fontId="75" fillId="0" borderId="0" xfId="2" applyFont="1" applyFill="1" applyBorder="1" applyProtection="1">
      <protection locked="0"/>
    </xf>
    <xf numFmtId="44" fontId="76" fillId="0" borderId="0" xfId="2" applyFont="1"/>
    <xf numFmtId="44" fontId="75" fillId="0" borderId="0" xfId="2" applyFont="1" applyFill="1"/>
    <xf numFmtId="44" fontId="75" fillId="0" borderId="5" xfId="2" applyFont="1" applyBorder="1" applyProtection="1">
      <protection locked="0"/>
    </xf>
    <xf numFmtId="44" fontId="75" fillId="0" borderId="9" xfId="2" applyFont="1" applyFill="1" applyBorder="1" applyProtection="1">
      <protection locked="0"/>
    </xf>
    <xf numFmtId="44" fontId="75" fillId="0" borderId="3" xfId="2" applyFont="1" applyFill="1" applyBorder="1" applyProtection="1">
      <protection locked="0"/>
    </xf>
    <xf numFmtId="44" fontId="75" fillId="0" borderId="3" xfId="2" applyFont="1" applyBorder="1" applyProtection="1">
      <protection locked="0"/>
    </xf>
    <xf numFmtId="44" fontId="75" fillId="0" borderId="1" xfId="2" applyFont="1" applyFill="1" applyBorder="1" applyProtection="1"/>
    <xf numFmtId="44" fontId="75" fillId="0" borderId="4" xfId="2" applyFont="1" applyFill="1" applyBorder="1" applyProtection="1"/>
    <xf numFmtId="39" fontId="75" fillId="0" borderId="4" xfId="0" applyNumberFormat="1" applyFont="1" applyBorder="1" applyProtection="1">
      <protection locked="0"/>
    </xf>
    <xf numFmtId="39" fontId="75" fillId="0" borderId="2" xfId="0" applyFont="1" applyBorder="1" applyProtection="1">
      <protection locked="0"/>
    </xf>
    <xf numFmtId="44" fontId="75" fillId="0" borderId="0" xfId="2" applyFont="1"/>
    <xf numFmtId="39" fontId="75" fillId="0" borderId="4" xfId="0" applyFont="1" applyBorder="1"/>
    <xf numFmtId="39" fontId="75" fillId="0" borderId="0" xfId="0" applyFont="1"/>
    <xf numFmtId="7" fontId="62" fillId="0" borderId="0" xfId="2" applyNumberFormat="1" applyFont="1" applyProtection="1">
      <protection locked="0"/>
    </xf>
    <xf numFmtId="7" fontId="62" fillId="0" borderId="3" xfId="2" applyNumberFormat="1" applyFont="1" applyFill="1" applyBorder="1" applyProtection="1">
      <protection locked="0"/>
    </xf>
    <xf numFmtId="164" fontId="25" fillId="0" borderId="0" xfId="0" applyNumberFormat="1" applyFont="1" applyFill="1" applyAlignment="1" applyProtection="1">
      <alignment horizontal="right"/>
      <protection locked="0"/>
    </xf>
    <xf numFmtId="39" fontId="75" fillId="0" borderId="0" xfId="0" applyNumberFormat="1" applyFont="1" applyBorder="1" applyProtection="1">
      <protection locked="0"/>
    </xf>
    <xf numFmtId="39" fontId="77" fillId="0" borderId="0" xfId="0" applyNumberFormat="1" applyFont="1" applyAlignment="1" applyProtection="1">
      <alignment horizontal="center"/>
      <protection locked="0"/>
    </xf>
    <xf numFmtId="39" fontId="77" fillId="0" borderId="0" xfId="0" applyFont="1" applyAlignment="1" applyProtection="1">
      <alignment horizontal="center"/>
      <protection locked="0"/>
    </xf>
    <xf numFmtId="39" fontId="77" fillId="0" borderId="4" xfId="0" applyFont="1" applyBorder="1" applyAlignment="1" applyProtection="1">
      <alignment horizontal="center"/>
      <protection locked="0"/>
    </xf>
    <xf numFmtId="39" fontId="78" fillId="0" borderId="0" xfId="0" applyNumberFormat="1" applyFont="1" applyProtection="1">
      <protection locked="0"/>
    </xf>
    <xf numFmtId="39" fontId="78" fillId="0" borderId="0" xfId="0" applyNumberFormat="1" applyFont="1" applyAlignment="1" applyProtection="1">
      <alignment horizontal="center"/>
      <protection locked="0"/>
    </xf>
    <xf numFmtId="7" fontId="78" fillId="0" borderId="0" xfId="0" applyNumberFormat="1" applyFont="1" applyFill="1" applyProtection="1">
      <protection locked="0"/>
    </xf>
    <xf numFmtId="44" fontId="78" fillId="0" borderId="0" xfId="2" applyFont="1" applyFill="1" applyProtection="1">
      <protection locked="0"/>
    </xf>
    <xf numFmtId="44" fontId="78" fillId="0" borderId="0" xfId="2" applyFont="1" applyProtection="1">
      <protection locked="0"/>
    </xf>
    <xf numFmtId="44" fontId="78" fillId="0" borderId="0" xfId="2" applyFont="1" applyFill="1" applyBorder="1" applyProtection="1">
      <protection locked="0"/>
    </xf>
    <xf numFmtId="44" fontId="79" fillId="0" borderId="0" xfId="2" applyFont="1"/>
    <xf numFmtId="44" fontId="78" fillId="0" borderId="0" xfId="2" applyFont="1" applyFill="1"/>
    <xf numFmtId="44" fontId="78" fillId="0" borderId="5" xfId="2" applyFont="1" applyBorder="1" applyProtection="1">
      <protection locked="0"/>
    </xf>
    <xf numFmtId="44" fontId="78" fillId="0" borderId="9" xfId="2" applyFont="1" applyFill="1" applyBorder="1" applyProtection="1">
      <protection locked="0"/>
    </xf>
    <xf numFmtId="44" fontId="78" fillId="0" borderId="3" xfId="2" applyFont="1" applyFill="1" applyBorder="1" applyProtection="1">
      <protection locked="0"/>
    </xf>
    <xf numFmtId="44" fontId="78" fillId="0" borderId="3" xfId="2" applyFont="1" applyBorder="1" applyProtection="1">
      <protection locked="0"/>
    </xf>
    <xf numFmtId="44" fontId="78" fillId="0" borderId="1" xfId="2" applyFont="1" applyFill="1" applyBorder="1" applyProtection="1"/>
    <xf numFmtId="44" fontId="78" fillId="0" borderId="4" xfId="2" applyFont="1" applyFill="1" applyBorder="1" applyProtection="1"/>
    <xf numFmtId="39" fontId="78" fillId="0" borderId="4" xfId="0" applyNumberFormat="1" applyFont="1" applyBorder="1" applyProtection="1">
      <protection locked="0"/>
    </xf>
    <xf numFmtId="39" fontId="78" fillId="0" borderId="2" xfId="0" applyFont="1" applyBorder="1" applyProtection="1">
      <protection locked="0"/>
    </xf>
    <xf numFmtId="44" fontId="78" fillId="0" borderId="10" xfId="2" applyFont="1" applyBorder="1" applyProtection="1">
      <protection locked="0"/>
    </xf>
    <xf numFmtId="44" fontId="78" fillId="0" borderId="0" xfId="2" applyFont="1"/>
    <xf numFmtId="7" fontId="78" fillId="0" borderId="0" xfId="2" applyNumberFormat="1" applyFont="1" applyProtection="1">
      <protection locked="0"/>
    </xf>
    <xf numFmtId="7" fontId="78" fillId="0" borderId="3" xfId="2" applyNumberFormat="1" applyFont="1" applyFill="1" applyBorder="1" applyProtection="1">
      <protection locked="0"/>
    </xf>
    <xf numFmtId="44" fontId="78" fillId="0" borderId="4" xfId="2" applyFont="1" applyBorder="1" applyProtection="1">
      <protection locked="0"/>
    </xf>
    <xf numFmtId="39" fontId="78" fillId="0" borderId="4" xfId="0" applyFont="1" applyBorder="1"/>
    <xf numFmtId="39" fontId="78" fillId="0" borderId="0" xfId="0" applyFont="1"/>
    <xf numFmtId="39" fontId="80" fillId="0" borderId="0" xfId="0" applyFont="1"/>
    <xf numFmtId="39" fontId="79" fillId="0" borderId="0" xfId="0" applyFont="1"/>
    <xf numFmtId="39" fontId="81" fillId="0" borderId="0" xfId="0" applyNumberFormat="1" applyFont="1" applyAlignment="1" applyProtection="1">
      <alignment horizontal="center"/>
      <protection locked="0"/>
    </xf>
    <xf numFmtId="39" fontId="81" fillId="0" borderId="0" xfId="0" applyFont="1" applyAlignment="1" applyProtection="1">
      <alignment horizontal="center"/>
      <protection locked="0"/>
    </xf>
    <xf numFmtId="39" fontId="81" fillId="0" borderId="4" xfId="0" applyFont="1" applyBorder="1" applyAlignment="1" applyProtection="1">
      <alignment horizontal="center"/>
      <protection locked="0"/>
    </xf>
    <xf numFmtId="39" fontId="82" fillId="0" borderId="0" xfId="0" applyNumberFormat="1" applyFont="1" applyProtection="1">
      <protection locked="0"/>
    </xf>
    <xf numFmtId="39" fontId="82" fillId="0" borderId="0" xfId="0" applyNumberFormat="1" applyFont="1" applyAlignment="1" applyProtection="1">
      <alignment horizontal="center"/>
      <protection locked="0"/>
    </xf>
    <xf numFmtId="7" fontId="82" fillId="0" borderId="0" xfId="0" applyNumberFormat="1" applyFont="1" applyFill="1" applyProtection="1">
      <protection locked="0"/>
    </xf>
    <xf numFmtId="44" fontId="82" fillId="0" borderId="0" xfId="2" applyFont="1" applyFill="1" applyProtection="1">
      <protection locked="0"/>
    </xf>
    <xf numFmtId="44" fontId="82" fillId="0" borderId="0" xfId="2" applyFont="1" applyProtection="1">
      <protection locked="0"/>
    </xf>
    <xf numFmtId="44" fontId="82" fillId="0" borderId="0" xfId="2" applyFont="1" applyFill="1" applyBorder="1" applyProtection="1">
      <protection locked="0"/>
    </xf>
    <xf numFmtId="44" fontId="83" fillId="0" borderId="0" xfId="2" applyFont="1"/>
    <xf numFmtId="44" fontId="82" fillId="0" borderId="0" xfId="2" applyFont="1" applyFill="1"/>
    <xf numFmtId="44" fontId="82" fillId="0" borderId="5" xfId="2" applyFont="1" applyBorder="1" applyProtection="1">
      <protection locked="0"/>
    </xf>
    <xf numFmtId="39" fontId="82" fillId="0" borderId="0" xfId="0" applyFont="1"/>
    <xf numFmtId="39" fontId="84" fillId="0" borderId="0" xfId="0" applyFont="1"/>
    <xf numFmtId="39" fontId="83" fillId="0" borderId="0" xfId="0" applyFont="1"/>
    <xf numFmtId="44" fontId="82" fillId="5" borderId="0" xfId="2" applyFont="1" applyFill="1" applyProtection="1">
      <protection locked="0"/>
    </xf>
    <xf numFmtId="39" fontId="82" fillId="0" borderId="0" xfId="0" applyNumberFormat="1" applyFont="1" applyFill="1" applyProtection="1">
      <protection locked="0"/>
    </xf>
    <xf numFmtId="39" fontId="82" fillId="0" borderId="4" xfId="0" applyNumberFormat="1" applyFont="1" applyFill="1" applyBorder="1" applyProtection="1">
      <protection locked="0"/>
    </xf>
    <xf numFmtId="39" fontId="82" fillId="0" borderId="2" xfId="0" applyFont="1" applyFill="1" applyBorder="1" applyProtection="1">
      <protection locked="0"/>
    </xf>
    <xf numFmtId="39" fontId="82" fillId="0" borderId="4" xfId="0" applyFont="1" applyFill="1" applyBorder="1"/>
    <xf numFmtId="44" fontId="83" fillId="0" borderId="0" xfId="2" applyFont="1" applyFill="1"/>
    <xf numFmtId="44" fontId="82" fillId="0" borderId="3" xfId="2" applyFont="1" applyFill="1" applyBorder="1" applyProtection="1">
      <protection locked="0"/>
    </xf>
    <xf numFmtId="44" fontId="82" fillId="0" borderId="9" xfId="2" applyFont="1" applyFill="1" applyBorder="1" applyProtection="1">
      <protection locked="0"/>
    </xf>
    <xf numFmtId="44" fontId="82" fillId="0" borderId="1" xfId="2" applyFont="1" applyFill="1" applyBorder="1" applyProtection="1"/>
    <xf numFmtId="44" fontId="82" fillId="0" borderId="4" xfId="2" applyFont="1" applyFill="1" applyBorder="1" applyProtection="1"/>
    <xf numFmtId="44" fontId="82" fillId="0" borderId="10" xfId="2" applyFont="1" applyFill="1" applyBorder="1" applyProtection="1">
      <protection locked="0"/>
    </xf>
    <xf numFmtId="44" fontId="82" fillId="0" borderId="5" xfId="2" applyFont="1" applyFill="1" applyBorder="1" applyProtection="1">
      <protection locked="0"/>
    </xf>
    <xf numFmtId="7" fontId="82" fillId="0" borderId="0" xfId="2" applyNumberFormat="1" applyFont="1" applyFill="1" applyProtection="1">
      <protection locked="0"/>
    </xf>
    <xf numFmtId="7" fontId="82" fillId="0" borderId="3" xfId="2" applyNumberFormat="1" applyFont="1" applyFill="1" applyBorder="1" applyProtection="1">
      <protection locked="0"/>
    </xf>
    <xf numFmtId="44" fontId="82" fillId="0" borderId="4" xfId="2" applyFont="1" applyFill="1" applyBorder="1" applyProtection="1">
      <protection locked="0"/>
    </xf>
    <xf numFmtId="39" fontId="66" fillId="0" borderId="3" xfId="0" applyFont="1" applyBorder="1"/>
    <xf numFmtId="44" fontId="75" fillId="0" borderId="0" xfId="2" applyFont="1" applyBorder="1" applyProtection="1">
      <protection locked="0"/>
    </xf>
    <xf numFmtId="169" fontId="25" fillId="0" borderId="0" xfId="0" applyNumberFormat="1" applyFont="1" applyFill="1" applyProtection="1">
      <protection locked="0"/>
    </xf>
    <xf numFmtId="44" fontId="7" fillId="0" borderId="0" xfId="2" applyFont="1" applyFill="1" applyProtection="1">
      <protection locked="0"/>
    </xf>
    <xf numFmtId="39" fontId="85" fillId="0" borderId="4" xfId="0" applyFont="1" applyBorder="1" applyAlignment="1" applyProtection="1">
      <alignment horizontal="center"/>
      <protection locked="0"/>
    </xf>
    <xf numFmtId="39" fontId="54" fillId="0" borderId="0" xfId="0" applyNumberFormat="1" applyFont="1" applyAlignment="1" applyProtection="1">
      <alignment horizontal="center"/>
      <protection locked="0"/>
    </xf>
    <xf numFmtId="39" fontId="54" fillId="0" borderId="0" xfId="0" applyFont="1" applyAlignment="1" applyProtection="1">
      <alignment horizontal="center"/>
      <protection locked="0"/>
    </xf>
    <xf numFmtId="39" fontId="54" fillId="0" borderId="4" xfId="0" applyFont="1" applyBorder="1" applyAlignment="1" applyProtection="1">
      <alignment horizontal="center"/>
      <protection locked="0"/>
    </xf>
    <xf numFmtId="39" fontId="86" fillId="0" borderId="0" xfId="0" applyFont="1" applyAlignment="1">
      <alignment horizontal="center"/>
    </xf>
    <xf numFmtId="39" fontId="87" fillId="0" borderId="1" xfId="0" applyFont="1" applyBorder="1" applyAlignment="1" applyProtection="1">
      <alignment horizontal="center"/>
      <protection locked="0"/>
    </xf>
    <xf numFmtId="39" fontId="54" fillId="0" borderId="0" xfId="0" applyNumberFormat="1" applyFont="1" applyFill="1" applyAlignment="1" applyProtection="1">
      <alignment horizontal="center"/>
      <protection locked="0"/>
    </xf>
    <xf numFmtId="39" fontId="54" fillId="0" borderId="0" xfId="0" applyFont="1" applyFill="1" applyAlignment="1" applyProtection="1">
      <alignment horizontal="center"/>
      <protection locked="0"/>
    </xf>
    <xf numFmtId="39" fontId="54" fillId="0" borderId="4" xfId="0" applyFont="1" applyFill="1" applyBorder="1" applyAlignment="1" applyProtection="1">
      <alignment horizontal="center"/>
      <protection locked="0"/>
    </xf>
    <xf numFmtId="7" fontId="62" fillId="0" borderId="5" xfId="0" applyNumberFormat="1" applyFont="1" applyFill="1" applyBorder="1" applyProtection="1">
      <protection locked="0"/>
    </xf>
    <xf numFmtId="7" fontId="62" fillId="0" borderId="3" xfId="0" applyNumberFormat="1" applyFont="1" applyFill="1" applyBorder="1" applyProtection="1">
      <protection locked="0"/>
    </xf>
    <xf numFmtId="7" fontId="62" fillId="0" borderId="4" xfId="0" applyNumberFormat="1" applyFont="1" applyFill="1" applyBorder="1" applyProtection="1">
      <protection locked="0"/>
    </xf>
    <xf numFmtId="44" fontId="62" fillId="0" borderId="0" xfId="0" applyNumberFormat="1" applyFont="1" applyFill="1" applyBorder="1" applyProtection="1">
      <protection locked="0"/>
    </xf>
    <xf numFmtId="44" fontId="62" fillId="0" borderId="5" xfId="0" applyNumberFormat="1" applyFont="1" applyFill="1" applyBorder="1" applyProtection="1">
      <protection locked="0"/>
    </xf>
    <xf numFmtId="39" fontId="84" fillId="0" borderId="0" xfId="0" applyFont="1" applyFill="1"/>
    <xf numFmtId="39" fontId="47" fillId="0" borderId="0" xfId="0" applyFont="1" applyFill="1"/>
    <xf numFmtId="39" fontId="83" fillId="0" borderId="0" xfId="0" applyFont="1" applyFill="1"/>
    <xf numFmtId="7" fontId="62" fillId="0" borderId="12" xfId="0" applyNumberFormat="1" applyFont="1" applyFill="1" applyBorder="1" applyProtection="1">
      <protection locked="0"/>
    </xf>
    <xf numFmtId="44" fontId="62" fillId="0" borderId="10" xfId="0" applyNumberFormat="1" applyFont="1" applyFill="1" applyBorder="1" applyProtection="1">
      <protection locked="0"/>
    </xf>
    <xf numFmtId="7" fontId="62" fillId="0" borderId="10" xfId="0" applyNumberFormat="1" applyFont="1" applyFill="1" applyBorder="1" applyProtection="1">
      <protection locked="0"/>
    </xf>
    <xf numFmtId="7" fontId="62" fillId="0" borderId="13" xfId="0" applyNumberFormat="1" applyFont="1" applyFill="1" applyBorder="1" applyProtection="1">
      <protection locked="0"/>
    </xf>
    <xf numFmtId="39" fontId="54" fillId="0" borderId="4" xfId="0" applyNumberFormat="1" applyFont="1" applyBorder="1" applyAlignment="1" applyProtection="1">
      <alignment horizontal="center"/>
      <protection locked="0"/>
    </xf>
    <xf numFmtId="7" fontId="62" fillId="0" borderId="9" xfId="0" applyNumberFormat="1" applyFont="1" applyFill="1" applyBorder="1" applyProtection="1">
      <protection locked="0"/>
    </xf>
    <xf numFmtId="44" fontId="88" fillId="0" borderId="0" xfId="2" applyFont="1" applyFill="1" applyProtection="1">
      <protection locked="0"/>
    </xf>
    <xf numFmtId="44" fontId="88" fillId="0" borderId="10" xfId="2" applyFont="1" applyFill="1" applyBorder="1" applyProtection="1">
      <protection locked="0"/>
    </xf>
    <xf numFmtId="44" fontId="88" fillId="0" borderId="0" xfId="2" applyFont="1" applyFill="1"/>
    <xf numFmtId="44" fontId="88" fillId="0" borderId="5" xfId="2" applyFont="1" applyFill="1" applyBorder="1" applyProtection="1">
      <protection locked="0"/>
    </xf>
    <xf numFmtId="7" fontId="82" fillId="0" borderId="4" xfId="2" applyNumberFormat="1" applyFont="1" applyFill="1" applyBorder="1" applyProtection="1">
      <protection locked="0"/>
    </xf>
    <xf numFmtId="39" fontId="0" fillId="0" borderId="0" xfId="0" applyFont="1" applyAlignment="1">
      <alignment horizontal="center"/>
    </xf>
    <xf numFmtId="39" fontId="47" fillId="0" borderId="1" xfId="0" applyFont="1" applyBorder="1" applyAlignment="1" applyProtection="1">
      <alignment horizontal="center"/>
      <protection locked="0"/>
    </xf>
    <xf numFmtId="172" fontId="82" fillId="0" borderId="1" xfId="2" applyNumberFormat="1" applyFont="1" applyFill="1" applyBorder="1" applyProtection="1"/>
    <xf numFmtId="39" fontId="3" fillId="0" borderId="0" xfId="0" applyFont="1" applyAlignment="1" applyProtection="1">
      <alignment horizontal="center"/>
      <protection locked="0"/>
    </xf>
    <xf numFmtId="39" fontId="25" fillId="3" borderId="0" xfId="0" applyFont="1" applyFill="1" applyAlignment="1" applyProtection="1">
      <alignment horizontal="center"/>
      <protection locked="0"/>
    </xf>
    <xf numFmtId="39" fontId="49" fillId="3" borderId="0" xfId="0" applyFont="1" applyFill="1" applyAlignment="1" applyProtection="1">
      <alignment horizontal="center"/>
      <protection locked="0"/>
    </xf>
    <xf numFmtId="44" fontId="82" fillId="6" borderId="0" xfId="2" applyFont="1" applyFill="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2"/>
  <sheetViews>
    <sheetView workbookViewId="0"/>
  </sheetViews>
  <sheetFormatPr defaultRowHeight="15.6" x14ac:dyDescent="0.3"/>
  <cols>
    <col min="1" max="1" width="23.6328125" customWidth="1"/>
    <col min="2" max="2" width="7.1796875" customWidth="1"/>
    <col min="3" max="3" width="7.90625" customWidth="1"/>
    <col min="4" max="6" width="11.36328125" customWidth="1"/>
  </cols>
  <sheetData>
    <row r="1" spans="1:6" x14ac:dyDescent="0.3">
      <c r="A1" t="s">
        <v>0</v>
      </c>
      <c r="E1" s="24">
        <v>35287</v>
      </c>
    </row>
    <row r="2" spans="1:6" x14ac:dyDescent="0.3">
      <c r="A2" t="s">
        <v>1</v>
      </c>
      <c r="E2" s="24">
        <v>35288</v>
      </c>
    </row>
    <row r="3" spans="1:6" x14ac:dyDescent="0.3">
      <c r="A3" s="25" t="s">
        <v>2</v>
      </c>
      <c r="B3" s="25"/>
      <c r="C3" s="25"/>
      <c r="D3" s="25"/>
      <c r="E3" s="25"/>
      <c r="F3" s="25"/>
    </row>
    <row r="4" spans="1:6" x14ac:dyDescent="0.3">
      <c r="A4" s="25" t="s">
        <v>3</v>
      </c>
      <c r="B4" s="25"/>
      <c r="C4" s="25"/>
      <c r="D4" s="25"/>
      <c r="E4" s="25"/>
      <c r="F4" s="25"/>
    </row>
    <row r="5" spans="1:6" x14ac:dyDescent="0.3">
      <c r="A5" s="25" t="s">
        <v>4</v>
      </c>
      <c r="B5" s="25"/>
      <c r="C5" s="25"/>
      <c r="D5" s="25"/>
      <c r="E5" s="25"/>
      <c r="F5" s="25"/>
    </row>
    <row r="6" spans="1:6" x14ac:dyDescent="0.3">
      <c r="A6" s="25" t="s">
        <v>5</v>
      </c>
      <c r="B6" s="25"/>
      <c r="C6" s="25"/>
      <c r="D6" s="25"/>
      <c r="E6" s="25"/>
      <c r="F6" s="25"/>
    </row>
    <row r="7" spans="1:6" x14ac:dyDescent="0.3">
      <c r="A7" s="25" t="s">
        <v>6</v>
      </c>
      <c r="B7" s="25"/>
      <c r="C7" s="25"/>
      <c r="D7" s="25"/>
      <c r="E7" s="25"/>
      <c r="F7" s="25"/>
    </row>
    <row r="8" spans="1:6" x14ac:dyDescent="0.3">
      <c r="A8" s="25" t="s">
        <v>7</v>
      </c>
      <c r="B8" s="25"/>
      <c r="C8" s="25"/>
      <c r="D8" s="25"/>
      <c r="E8" s="25"/>
      <c r="F8" s="25"/>
    </row>
    <row r="9" spans="1:6" x14ac:dyDescent="0.3">
      <c r="A9" s="25"/>
      <c r="B9" s="25"/>
      <c r="C9" s="25"/>
      <c r="D9" s="25"/>
      <c r="E9" s="25"/>
      <c r="F9" s="25"/>
    </row>
    <row r="10" spans="1:6" x14ac:dyDescent="0.3">
      <c r="A10" s="25" t="s">
        <v>8</v>
      </c>
      <c r="B10" s="25"/>
      <c r="C10" s="25"/>
      <c r="D10" s="25"/>
      <c r="E10" s="25"/>
      <c r="F10" s="25"/>
    </row>
    <row r="11" spans="1:6" x14ac:dyDescent="0.3">
      <c r="A11" s="25" t="s">
        <v>9</v>
      </c>
      <c r="B11" s="25"/>
      <c r="C11" s="25"/>
      <c r="D11" s="25"/>
      <c r="E11" s="25"/>
      <c r="F11" s="25"/>
    </row>
    <row r="12" spans="1:6" x14ac:dyDescent="0.3">
      <c r="A12" s="25" t="s">
        <v>10</v>
      </c>
      <c r="B12" s="25"/>
      <c r="C12" s="25"/>
      <c r="D12" s="25"/>
      <c r="E12" s="25"/>
      <c r="F12" s="25"/>
    </row>
    <row r="13" spans="1:6" x14ac:dyDescent="0.3">
      <c r="A13" s="26" t="s">
        <v>11</v>
      </c>
      <c r="B13" s="26"/>
      <c r="C13" s="26"/>
      <c r="D13" s="26"/>
      <c r="E13" s="26"/>
      <c r="F13" s="25"/>
    </row>
    <row r="14" spans="1:6" x14ac:dyDescent="0.3">
      <c r="A14" s="26" t="s">
        <v>12</v>
      </c>
      <c r="B14" s="26"/>
      <c r="C14" s="26"/>
      <c r="D14" s="26"/>
      <c r="E14" s="26"/>
      <c r="F14" s="25"/>
    </row>
    <row r="15" spans="1:6" x14ac:dyDescent="0.3">
      <c r="A15" s="26" t="s">
        <v>13</v>
      </c>
      <c r="B15" s="26"/>
      <c r="C15" s="26"/>
      <c r="D15" s="26"/>
      <c r="E15" s="26"/>
      <c r="F15" s="25"/>
    </row>
    <row r="16" spans="1:6" x14ac:dyDescent="0.3">
      <c r="A16" s="26" t="s">
        <v>14</v>
      </c>
      <c r="B16" s="26"/>
      <c r="C16" s="26"/>
      <c r="D16" s="26"/>
      <c r="E16" s="26"/>
      <c r="F16" s="25"/>
    </row>
    <row r="17" spans="1:7" x14ac:dyDescent="0.3">
      <c r="A17" s="25"/>
      <c r="B17" s="25"/>
      <c r="C17" s="25"/>
      <c r="D17" s="25"/>
      <c r="E17" s="25"/>
      <c r="F17" s="25"/>
    </row>
    <row r="18" spans="1:7" x14ac:dyDescent="0.3">
      <c r="A18" s="26"/>
      <c r="B18" s="26"/>
      <c r="C18" s="26"/>
      <c r="D18" s="26" t="s">
        <v>15</v>
      </c>
      <c r="E18" s="26"/>
      <c r="F18" s="26" t="s">
        <v>16</v>
      </c>
    </row>
    <row r="19" spans="1:7" x14ac:dyDescent="0.3">
      <c r="A19" s="26"/>
      <c r="B19" s="26"/>
      <c r="C19" s="26"/>
      <c r="D19" s="27" t="s">
        <v>17</v>
      </c>
      <c r="E19" s="27" t="s">
        <v>18</v>
      </c>
      <c r="F19" s="27" t="s">
        <v>19</v>
      </c>
    </row>
    <row r="20" spans="1:7" x14ac:dyDescent="0.3">
      <c r="A20" s="26"/>
      <c r="B20" s="26"/>
      <c r="C20" s="26"/>
      <c r="D20" s="26" t="s">
        <v>20</v>
      </c>
      <c r="E20" s="26" t="s">
        <v>20</v>
      </c>
      <c r="F20" s="26" t="s">
        <v>21</v>
      </c>
    </row>
    <row r="21" spans="1:7" ht="16.2" thickBot="1" x14ac:dyDescent="0.35">
      <c r="A21" s="28" t="s">
        <v>22</v>
      </c>
      <c r="B21" s="29"/>
      <c r="C21" s="29"/>
      <c r="D21" s="29"/>
      <c r="E21" s="29"/>
      <c r="F21" s="29"/>
    </row>
    <row r="22" spans="1:7" ht="16.2" thickTop="1" x14ac:dyDescent="0.3">
      <c r="A22" s="25"/>
      <c r="B22" s="25"/>
      <c r="C22" s="25"/>
      <c r="D22" s="25"/>
      <c r="E22" s="25"/>
      <c r="F22" s="25"/>
    </row>
    <row r="23" spans="1:7" x14ac:dyDescent="0.3">
      <c r="A23" s="26" t="s">
        <v>23</v>
      </c>
      <c r="B23" s="25" t="s">
        <v>24</v>
      </c>
      <c r="C23" s="25" t="s">
        <v>25</v>
      </c>
      <c r="D23" s="25"/>
      <c r="E23" s="25"/>
      <c r="F23" s="25"/>
    </row>
    <row r="24" spans="1:7" x14ac:dyDescent="0.3">
      <c r="A24" s="25" t="s">
        <v>26</v>
      </c>
      <c r="B24" s="25"/>
      <c r="C24" s="25"/>
      <c r="D24" s="30"/>
      <c r="E24" s="30"/>
      <c r="F24" s="30"/>
    </row>
    <row r="25" spans="1:7" x14ac:dyDescent="0.3">
      <c r="A25" s="25" t="s">
        <v>27</v>
      </c>
      <c r="B25" s="31">
        <v>22500</v>
      </c>
      <c r="C25" s="30">
        <v>17.399999999999999</v>
      </c>
      <c r="D25" s="30"/>
      <c r="E25" s="30"/>
      <c r="F25" s="30">
        <v>436543</v>
      </c>
    </row>
    <row r="26" spans="1:7" x14ac:dyDescent="0.3">
      <c r="A26" s="25" t="s">
        <v>28</v>
      </c>
      <c r="B26" s="31">
        <v>20500</v>
      </c>
      <c r="C26" s="30">
        <v>19.75</v>
      </c>
      <c r="D26" s="30"/>
      <c r="E26" s="30">
        <f>$B26*$C26</f>
        <v>404875</v>
      </c>
      <c r="F26" s="30"/>
      <c r="G26" t="s">
        <v>29</v>
      </c>
    </row>
    <row r="27" spans="1:7" x14ac:dyDescent="0.3">
      <c r="A27" s="25" t="s">
        <v>30</v>
      </c>
      <c r="B27" s="31">
        <v>20750</v>
      </c>
      <c r="C27" s="30">
        <v>20.45</v>
      </c>
      <c r="D27" s="30">
        <f>B27*C27</f>
        <v>424337.5</v>
      </c>
      <c r="E27" s="30"/>
      <c r="F27" s="30"/>
      <c r="G27" t="s">
        <v>29</v>
      </c>
    </row>
    <row r="28" spans="1:7" x14ac:dyDescent="0.3">
      <c r="A28" s="25" t="s">
        <v>31</v>
      </c>
      <c r="B28" s="25"/>
      <c r="C28" s="30"/>
      <c r="D28" s="32"/>
      <c r="E28" s="32"/>
      <c r="F28" s="25"/>
    </row>
    <row r="29" spans="1:7" x14ac:dyDescent="0.3">
      <c r="A29" s="25" t="str">
        <f>$A$25</f>
        <v>FY 1994-1995</v>
      </c>
      <c r="B29" s="31">
        <v>3500</v>
      </c>
      <c r="C29" s="30">
        <v>10</v>
      </c>
      <c r="D29" s="32"/>
      <c r="E29" s="32"/>
      <c r="F29" s="33">
        <v>34546</v>
      </c>
    </row>
    <row r="30" spans="1:7" x14ac:dyDescent="0.3">
      <c r="A30" s="25" t="str">
        <f>$A$26</f>
        <v>FY 1995-1996</v>
      </c>
      <c r="B30" s="31">
        <v>3500</v>
      </c>
      <c r="C30" s="30">
        <v>15</v>
      </c>
      <c r="D30" s="32"/>
      <c r="E30" s="32">
        <f>$B30*$C30</f>
        <v>52500</v>
      </c>
      <c r="F30" s="25"/>
      <c r="G30" t="s">
        <v>29</v>
      </c>
    </row>
    <row r="31" spans="1:7" x14ac:dyDescent="0.3">
      <c r="A31" s="25" t="str">
        <f>$A$27</f>
        <v>FY 1996-1997</v>
      </c>
      <c r="B31" s="31">
        <v>3500</v>
      </c>
      <c r="C31" s="30">
        <v>15</v>
      </c>
      <c r="D31" s="32">
        <f>B31*C31</f>
        <v>52500</v>
      </c>
      <c r="E31" s="32"/>
      <c r="F31" s="25"/>
      <c r="G31" t="s">
        <v>29</v>
      </c>
    </row>
    <row r="32" spans="1:7" x14ac:dyDescent="0.3">
      <c r="A32" s="25" t="s">
        <v>32</v>
      </c>
      <c r="B32" s="31"/>
      <c r="C32" s="30"/>
      <c r="D32" s="32">
        <v>3000</v>
      </c>
      <c r="E32" s="32">
        <v>12000</v>
      </c>
      <c r="F32" s="25">
        <v>2000</v>
      </c>
    </row>
    <row r="33" spans="1:7" x14ac:dyDescent="0.3">
      <c r="A33" s="25" t="s">
        <v>33</v>
      </c>
      <c r="B33" s="25"/>
      <c r="C33" s="25"/>
      <c r="D33" s="32">
        <v>9000</v>
      </c>
      <c r="E33" s="32">
        <v>8500</v>
      </c>
      <c r="F33" s="25">
        <v>8000</v>
      </c>
    </row>
    <row r="34" spans="1:7" x14ac:dyDescent="0.3">
      <c r="A34" s="25" t="s">
        <v>34</v>
      </c>
      <c r="B34" s="31"/>
      <c r="C34" s="30"/>
      <c r="D34" s="32">
        <v>15000</v>
      </c>
      <c r="E34" s="32">
        <v>16000</v>
      </c>
      <c r="F34" s="25">
        <v>10758</v>
      </c>
    </row>
    <row r="35" spans="1:7" x14ac:dyDescent="0.3">
      <c r="A35" s="25" t="s">
        <v>35</v>
      </c>
      <c r="B35" s="25"/>
      <c r="C35" s="25"/>
      <c r="D35" s="32">
        <v>3000</v>
      </c>
      <c r="E35" s="32">
        <v>3000</v>
      </c>
      <c r="F35" s="25">
        <v>2000</v>
      </c>
    </row>
    <row r="36" spans="1:7" x14ac:dyDescent="0.3">
      <c r="A36" s="25" t="s">
        <v>36</v>
      </c>
      <c r="B36" s="31"/>
      <c r="C36" s="30"/>
      <c r="D36" s="32"/>
      <c r="E36" s="32"/>
      <c r="F36" s="25"/>
    </row>
    <row r="37" spans="1:7" x14ac:dyDescent="0.3">
      <c r="A37" s="25" t="str">
        <f>$A$25</f>
        <v>FY 1994-1995</v>
      </c>
      <c r="B37" s="31">
        <f>B25</f>
        <v>22500</v>
      </c>
      <c r="C37" s="30">
        <v>0.15</v>
      </c>
      <c r="D37" s="32"/>
      <c r="E37" s="32"/>
      <c r="F37" s="33">
        <v>3085</v>
      </c>
    </row>
    <row r="38" spans="1:7" x14ac:dyDescent="0.3">
      <c r="A38" s="25" t="str">
        <f>$A$26</f>
        <v>FY 1995-1996</v>
      </c>
      <c r="B38" s="31">
        <f>B26</f>
        <v>20500</v>
      </c>
      <c r="C38" s="30">
        <v>0.15</v>
      </c>
      <c r="D38" s="32"/>
      <c r="E38" s="32">
        <f>$B38*$C38</f>
        <v>3075</v>
      </c>
      <c r="F38" s="25"/>
    </row>
    <row r="39" spans="1:7" x14ac:dyDescent="0.3">
      <c r="A39" s="25" t="str">
        <f>$A$27</f>
        <v>FY 1996-1997</v>
      </c>
      <c r="B39" s="31">
        <f>B27</f>
        <v>20750</v>
      </c>
      <c r="C39" s="30">
        <v>0.1</v>
      </c>
      <c r="D39" s="32">
        <f>$B39*$C39</f>
        <v>2075</v>
      </c>
      <c r="E39" s="32"/>
      <c r="F39" s="25"/>
    </row>
    <row r="40" spans="1:7" x14ac:dyDescent="0.3">
      <c r="A40" s="25" t="s">
        <v>37</v>
      </c>
      <c r="B40" s="25"/>
      <c r="C40" s="25"/>
      <c r="D40" s="32"/>
      <c r="E40" s="32"/>
      <c r="F40" s="25"/>
    </row>
    <row r="41" spans="1:7" x14ac:dyDescent="0.3">
      <c r="A41" s="25" t="str">
        <f>$A$25</f>
        <v>FY 1994-1995</v>
      </c>
      <c r="B41" s="31">
        <f>B25</f>
        <v>22500</v>
      </c>
      <c r="C41" s="30">
        <v>0.1</v>
      </c>
      <c r="D41" s="32"/>
      <c r="E41" s="32"/>
      <c r="F41" s="25">
        <v>2059</v>
      </c>
    </row>
    <row r="42" spans="1:7" x14ac:dyDescent="0.3">
      <c r="A42" s="25" t="str">
        <f>$A$26</f>
        <v>FY 1995-1996</v>
      </c>
      <c r="B42" s="31">
        <f>B26</f>
        <v>20500</v>
      </c>
      <c r="C42" s="30">
        <v>0.1</v>
      </c>
      <c r="D42" s="32"/>
      <c r="E42" s="32">
        <f>B42*C42</f>
        <v>2050</v>
      </c>
      <c r="F42" s="25"/>
    </row>
    <row r="43" spans="1:7" x14ac:dyDescent="0.3">
      <c r="A43" s="25" t="str">
        <f>$A$27</f>
        <v>FY 1996-1997</v>
      </c>
      <c r="B43" s="31">
        <f>B27</f>
        <v>20750</v>
      </c>
      <c r="C43" s="30">
        <v>0.15</v>
      </c>
      <c r="D43" s="32">
        <f>B43*C43</f>
        <v>3112.5</v>
      </c>
      <c r="E43" s="32"/>
      <c r="F43" s="25"/>
    </row>
    <row r="44" spans="1:7" x14ac:dyDescent="0.3">
      <c r="A44" s="25" t="s">
        <v>38</v>
      </c>
      <c r="B44" s="25"/>
      <c r="C44" s="25"/>
      <c r="D44" s="32"/>
      <c r="E44" s="32"/>
      <c r="F44" s="25"/>
    </row>
    <row r="45" spans="1:7" x14ac:dyDescent="0.3">
      <c r="A45" s="25" t="str">
        <f>$A$25</f>
        <v>FY 1994-1995</v>
      </c>
      <c r="B45" s="31">
        <f>B25</f>
        <v>22500</v>
      </c>
      <c r="C45" s="30">
        <v>2.6</v>
      </c>
      <c r="D45" s="32"/>
      <c r="E45" s="32"/>
      <c r="F45" s="25">
        <v>51995</v>
      </c>
      <c r="G45" t="s">
        <v>39</v>
      </c>
    </row>
    <row r="46" spans="1:7" x14ac:dyDescent="0.3">
      <c r="A46" s="25" t="s">
        <v>40</v>
      </c>
      <c r="B46" s="34">
        <v>400</v>
      </c>
      <c r="C46" s="30">
        <v>3.5</v>
      </c>
      <c r="D46" s="32"/>
      <c r="E46" s="32"/>
      <c r="F46" s="25"/>
    </row>
    <row r="47" spans="1:7" x14ac:dyDescent="0.3">
      <c r="A47" s="25" t="str">
        <f>$A$26</f>
        <v>FY 1995-1996</v>
      </c>
      <c r="B47" s="31">
        <f>B26</f>
        <v>20500</v>
      </c>
      <c r="C47" s="30">
        <v>2.4500000000000002</v>
      </c>
      <c r="D47" s="32"/>
      <c r="E47" s="32">
        <f>B47*C47</f>
        <v>50225.000000000007</v>
      </c>
      <c r="F47" s="25"/>
    </row>
    <row r="48" spans="1:7" x14ac:dyDescent="0.3">
      <c r="A48" s="25" t="s">
        <v>40</v>
      </c>
      <c r="B48" s="31">
        <v>300</v>
      </c>
      <c r="C48" s="30">
        <v>3.5</v>
      </c>
      <c r="D48" s="32"/>
      <c r="E48" s="32">
        <f>B48*C48</f>
        <v>1050</v>
      </c>
      <c r="F48" s="25"/>
    </row>
    <row r="49" spans="1:6" x14ac:dyDescent="0.3">
      <c r="A49" s="25" t="str">
        <f>$A$27</f>
        <v>FY 1996-1997</v>
      </c>
      <c r="B49" s="31">
        <f>B27</f>
        <v>20750</v>
      </c>
      <c r="C49" s="30">
        <v>2.75</v>
      </c>
      <c r="D49" s="32">
        <f>B49*C49</f>
        <v>57062.5</v>
      </c>
      <c r="E49" s="32"/>
      <c r="F49" s="25"/>
    </row>
    <row r="50" spans="1:6" x14ac:dyDescent="0.3">
      <c r="A50" s="25" t="s">
        <v>40</v>
      </c>
      <c r="B50" s="31">
        <v>300</v>
      </c>
      <c r="C50" s="30">
        <v>3.5</v>
      </c>
      <c r="D50" s="32">
        <f>B50*C50</f>
        <v>1050</v>
      </c>
      <c r="E50" s="32"/>
      <c r="F50" s="25"/>
    </row>
    <row r="51" spans="1:6" x14ac:dyDescent="0.3">
      <c r="A51" s="25" t="s">
        <v>41</v>
      </c>
      <c r="B51" s="25"/>
      <c r="C51" s="25"/>
      <c r="D51" s="32"/>
      <c r="E51" s="32">
        <v>10000</v>
      </c>
      <c r="F51" s="25"/>
    </row>
    <row r="52" spans="1:6" x14ac:dyDescent="0.3">
      <c r="A52" s="25" t="s">
        <v>42</v>
      </c>
      <c r="D52" s="35"/>
      <c r="E52" s="35"/>
      <c r="F52" s="25"/>
    </row>
    <row r="53" spans="1:6" x14ac:dyDescent="0.3">
      <c r="A53" s="25" t="s">
        <v>43</v>
      </c>
      <c r="B53" s="31"/>
      <c r="C53" s="30"/>
      <c r="D53" s="36"/>
      <c r="E53" s="36">
        <v>20000</v>
      </c>
      <c r="F53" s="37"/>
    </row>
    <row r="54" spans="1:6" ht="16.2" thickBot="1" x14ac:dyDescent="0.35">
      <c r="A54" s="26" t="s">
        <v>44</v>
      </c>
      <c r="B54" s="31"/>
      <c r="C54" s="30"/>
      <c r="D54" s="38">
        <f>SUM(D27:D53)</f>
        <v>570137.5</v>
      </c>
      <c r="E54" s="38">
        <f>SUM(E26:E53)</f>
        <v>583275</v>
      </c>
      <c r="F54" s="38">
        <f>SUM(F25:F53)</f>
        <v>550986</v>
      </c>
    </row>
    <row r="55" spans="1:6" ht="16.2" thickTop="1" x14ac:dyDescent="0.3">
      <c r="A55" s="25"/>
      <c r="B55" s="25"/>
      <c r="C55" s="25"/>
      <c r="D55" s="25"/>
      <c r="E55" s="25"/>
      <c r="F55" s="25"/>
    </row>
    <row r="56" spans="1:6" x14ac:dyDescent="0.3">
      <c r="A56" s="25"/>
      <c r="B56" s="25"/>
      <c r="C56" s="25"/>
      <c r="D56" s="25"/>
      <c r="E56" s="25"/>
      <c r="F56" s="25"/>
    </row>
    <row r="57" spans="1:6" x14ac:dyDescent="0.3">
      <c r="A57" s="25"/>
      <c r="B57" s="31"/>
      <c r="C57" s="30"/>
      <c r="D57" s="25"/>
      <c r="E57" s="25"/>
      <c r="F57" s="25"/>
    </row>
    <row r="58" spans="1:6" x14ac:dyDescent="0.3">
      <c r="A58" s="25" t="s">
        <v>45</v>
      </c>
      <c r="B58" s="25"/>
      <c r="C58" s="25"/>
      <c r="D58" s="25"/>
      <c r="E58" s="25"/>
      <c r="F58" s="25"/>
    </row>
    <row r="59" spans="1:6" x14ac:dyDescent="0.3">
      <c r="A59" s="26" t="s">
        <v>46</v>
      </c>
      <c r="B59" s="31"/>
      <c r="C59" s="30"/>
      <c r="D59" s="25"/>
      <c r="E59" s="25"/>
      <c r="F59" s="25"/>
    </row>
    <row r="60" spans="1:6" x14ac:dyDescent="0.3">
      <c r="A60" s="26" t="s">
        <v>47</v>
      </c>
      <c r="B60" s="31"/>
      <c r="C60" s="30"/>
      <c r="D60" s="25"/>
      <c r="E60" s="25"/>
      <c r="F60" s="25"/>
    </row>
    <row r="61" spans="1:6" x14ac:dyDescent="0.3">
      <c r="A61" s="25" t="s">
        <v>48</v>
      </c>
      <c r="B61" s="31"/>
      <c r="C61" s="30"/>
      <c r="D61" s="35">
        <v>60000</v>
      </c>
      <c r="E61" s="35">
        <v>57500</v>
      </c>
      <c r="F61" s="35">
        <v>51675</v>
      </c>
    </row>
    <row r="62" spans="1:6" x14ac:dyDescent="0.3">
      <c r="A62" s="25" t="s">
        <v>49</v>
      </c>
      <c r="B62" s="31"/>
      <c r="C62" s="25"/>
      <c r="D62" s="35">
        <v>40000</v>
      </c>
      <c r="E62" s="35">
        <v>33500</v>
      </c>
      <c r="F62" s="35">
        <v>30861</v>
      </c>
    </row>
    <row r="63" spans="1:6" x14ac:dyDescent="0.3">
      <c r="A63" s="25" t="s">
        <v>50</v>
      </c>
      <c r="B63" s="31"/>
      <c r="C63" s="25"/>
      <c r="D63" s="35">
        <v>84000</v>
      </c>
      <c r="E63" s="35">
        <v>84000</v>
      </c>
      <c r="F63" s="35">
        <v>76928</v>
      </c>
    </row>
    <row r="64" spans="1:6" x14ac:dyDescent="0.3">
      <c r="A64" s="25" t="s">
        <v>51</v>
      </c>
      <c r="B64" s="31"/>
      <c r="C64" s="25"/>
      <c r="D64" s="35">
        <v>1500</v>
      </c>
      <c r="E64" s="35">
        <v>3000</v>
      </c>
      <c r="F64" s="35">
        <v>7072</v>
      </c>
    </row>
    <row r="65" spans="1:6" x14ac:dyDescent="0.3">
      <c r="A65" s="25" t="s">
        <v>52</v>
      </c>
      <c r="B65" s="31"/>
      <c r="C65" s="25"/>
      <c r="D65" s="35">
        <v>17500</v>
      </c>
      <c r="E65" s="35">
        <v>16500</v>
      </c>
      <c r="F65" s="35">
        <v>13514</v>
      </c>
    </row>
    <row r="66" spans="1:6" x14ac:dyDescent="0.3">
      <c r="A66" s="25" t="s">
        <v>53</v>
      </c>
      <c r="B66" s="31"/>
      <c r="C66" s="25"/>
      <c r="D66" s="35">
        <v>15500</v>
      </c>
      <c r="E66" s="35">
        <v>14500</v>
      </c>
      <c r="F66" s="35">
        <v>13424</v>
      </c>
    </row>
    <row r="67" spans="1:6" x14ac:dyDescent="0.3">
      <c r="A67" s="25" t="s">
        <v>54</v>
      </c>
      <c r="B67" s="31"/>
      <c r="C67" s="25"/>
      <c r="D67" s="35">
        <v>8000</v>
      </c>
      <c r="E67" s="35">
        <v>5000</v>
      </c>
      <c r="F67" s="35">
        <v>5960</v>
      </c>
    </row>
    <row r="68" spans="1:6" x14ac:dyDescent="0.3">
      <c r="A68" s="25" t="s">
        <v>55</v>
      </c>
      <c r="B68" s="31"/>
      <c r="C68" s="25"/>
      <c r="D68" s="35">
        <v>31182</v>
      </c>
      <c r="E68" s="35">
        <v>26400</v>
      </c>
      <c r="F68" s="35">
        <v>23540</v>
      </c>
    </row>
    <row r="69" spans="1:6" x14ac:dyDescent="0.3">
      <c r="A69" s="25" t="s">
        <v>56</v>
      </c>
      <c r="B69" s="31"/>
      <c r="C69" s="25"/>
      <c r="D69" s="35">
        <v>5000</v>
      </c>
      <c r="E69" s="35">
        <v>5000</v>
      </c>
      <c r="F69" s="35">
        <v>5354</v>
      </c>
    </row>
    <row r="70" spans="1:6" x14ac:dyDescent="0.3">
      <c r="A70" s="25" t="s">
        <v>57</v>
      </c>
      <c r="B70" s="31"/>
      <c r="C70" s="25"/>
      <c r="D70" s="35">
        <v>5000</v>
      </c>
      <c r="E70" s="35">
        <v>4700</v>
      </c>
      <c r="F70" s="35">
        <v>6351</v>
      </c>
    </row>
    <row r="71" spans="1:6" x14ac:dyDescent="0.3">
      <c r="A71" s="25" t="s">
        <v>58</v>
      </c>
      <c r="B71" s="31"/>
      <c r="C71" s="25"/>
      <c r="D71" s="35">
        <v>19500</v>
      </c>
      <c r="E71" s="35">
        <v>21500</v>
      </c>
      <c r="F71" s="35">
        <v>19030</v>
      </c>
    </row>
    <row r="72" spans="1:6" x14ac:dyDescent="0.3">
      <c r="A72" s="25" t="s">
        <v>59</v>
      </c>
      <c r="B72" s="31"/>
      <c r="C72" s="25"/>
      <c r="D72" s="35">
        <v>10000</v>
      </c>
      <c r="E72" s="35">
        <v>12000</v>
      </c>
      <c r="F72" s="35">
        <v>13916</v>
      </c>
    </row>
    <row r="73" spans="1:6" x14ac:dyDescent="0.3">
      <c r="A73" s="25" t="s">
        <v>60</v>
      </c>
      <c r="B73" s="31"/>
      <c r="C73" s="25"/>
      <c r="D73" s="35">
        <v>2000</v>
      </c>
      <c r="E73" s="35">
        <v>2000</v>
      </c>
      <c r="F73" s="35">
        <v>1994</v>
      </c>
    </row>
    <row r="74" spans="1:6" x14ac:dyDescent="0.3">
      <c r="A74" s="25" t="s">
        <v>61</v>
      </c>
      <c r="B74" s="31"/>
      <c r="C74" s="25"/>
      <c r="D74" s="35">
        <v>6000</v>
      </c>
      <c r="E74" s="35">
        <v>6000</v>
      </c>
      <c r="F74" s="35">
        <v>5713</v>
      </c>
    </row>
    <row r="75" spans="1:6" x14ac:dyDescent="0.3">
      <c r="A75" t="s">
        <v>62</v>
      </c>
      <c r="B75" s="34"/>
      <c r="D75" s="35">
        <v>5000</v>
      </c>
      <c r="E75" s="35"/>
      <c r="F75" s="35"/>
    </row>
    <row r="76" spans="1:6" x14ac:dyDescent="0.3">
      <c r="A76" t="s">
        <v>63</v>
      </c>
      <c r="B76" s="34"/>
      <c r="D76" s="35"/>
      <c r="E76" s="35"/>
      <c r="F76" s="35">
        <v>4501</v>
      </c>
    </row>
    <row r="77" spans="1:6" x14ac:dyDescent="0.3">
      <c r="A77" s="25" t="s">
        <v>64</v>
      </c>
      <c r="B77" s="31"/>
      <c r="C77" s="25"/>
      <c r="D77" s="35">
        <v>600</v>
      </c>
      <c r="E77" s="35">
        <v>600</v>
      </c>
      <c r="F77" s="35">
        <v>356</v>
      </c>
    </row>
    <row r="78" spans="1:6" x14ac:dyDescent="0.3">
      <c r="A78" s="25" t="s">
        <v>65</v>
      </c>
      <c r="B78" s="31"/>
      <c r="C78" s="25"/>
      <c r="D78" s="35">
        <v>5000</v>
      </c>
      <c r="E78" s="35">
        <v>6000</v>
      </c>
      <c r="F78" s="35">
        <v>7523</v>
      </c>
    </row>
    <row r="79" spans="1:6" x14ac:dyDescent="0.3">
      <c r="A79" s="25" t="s">
        <v>66</v>
      </c>
      <c r="B79" s="31"/>
      <c r="C79" s="25"/>
      <c r="D79" s="35">
        <v>10800</v>
      </c>
      <c r="E79" s="35">
        <v>15000</v>
      </c>
      <c r="F79" s="35">
        <v>15556</v>
      </c>
    </row>
    <row r="80" spans="1:6" x14ac:dyDescent="0.3">
      <c r="A80" t="s">
        <v>67</v>
      </c>
      <c r="B80" s="34"/>
      <c r="D80" s="35"/>
      <c r="E80" s="35"/>
      <c r="F80" s="35">
        <v>2440</v>
      </c>
    </row>
    <row r="81" spans="1:6" x14ac:dyDescent="0.3">
      <c r="A81" s="25" t="s">
        <v>68</v>
      </c>
      <c r="B81" s="31"/>
      <c r="C81" s="25"/>
      <c r="D81" s="35">
        <v>3250</v>
      </c>
      <c r="E81" s="35">
        <v>3250</v>
      </c>
      <c r="F81" s="35">
        <v>4652</v>
      </c>
    </row>
    <row r="82" spans="1:6" x14ac:dyDescent="0.3">
      <c r="A82" s="25" t="s">
        <v>69</v>
      </c>
      <c r="B82" s="31"/>
      <c r="C82" s="25"/>
      <c r="D82" s="35">
        <v>165</v>
      </c>
      <c r="E82" s="35">
        <v>165</v>
      </c>
      <c r="F82" s="35">
        <v>507</v>
      </c>
    </row>
    <row r="83" spans="1:6" x14ac:dyDescent="0.3">
      <c r="A83" s="25" t="s">
        <v>70</v>
      </c>
      <c r="B83" s="31"/>
      <c r="C83" s="25"/>
      <c r="D83" s="35">
        <v>300</v>
      </c>
      <c r="E83" s="35">
        <v>300</v>
      </c>
      <c r="F83" s="35">
        <v>824</v>
      </c>
    </row>
    <row r="84" spans="1:6" x14ac:dyDescent="0.3">
      <c r="A84" t="s">
        <v>71</v>
      </c>
      <c r="B84" s="34"/>
      <c r="D84" s="35"/>
      <c r="E84" s="35"/>
      <c r="F84" s="35">
        <v>57</v>
      </c>
    </row>
    <row r="85" spans="1:6" x14ac:dyDescent="0.3">
      <c r="A85" s="25" t="s">
        <v>72</v>
      </c>
      <c r="B85" s="31"/>
      <c r="C85" s="25"/>
      <c r="D85" s="36">
        <v>5500</v>
      </c>
      <c r="E85" s="36">
        <v>8000</v>
      </c>
      <c r="F85" s="36">
        <v>10700</v>
      </c>
    </row>
    <row r="86" spans="1:6" x14ac:dyDescent="0.3">
      <c r="A86" s="26" t="s">
        <v>73</v>
      </c>
      <c r="B86" s="31"/>
      <c r="C86" s="25"/>
      <c r="D86" s="35">
        <f>SUM(D61:D85)</f>
        <v>335797</v>
      </c>
      <c r="E86" s="35">
        <f>SUM(E61:E85)</f>
        <v>324915</v>
      </c>
      <c r="F86" s="35">
        <f>SUM(F61:F85)</f>
        <v>322448</v>
      </c>
    </row>
    <row r="87" spans="1:6" x14ac:dyDescent="0.3">
      <c r="A87" s="25"/>
      <c r="B87" s="25"/>
      <c r="C87" s="25"/>
      <c r="D87" s="25"/>
      <c r="E87" s="25"/>
      <c r="F87" s="25"/>
    </row>
    <row r="88" spans="1:6" x14ac:dyDescent="0.3">
      <c r="A88" s="25"/>
      <c r="B88" s="25"/>
      <c r="C88" s="25"/>
      <c r="D88" s="25"/>
      <c r="E88" s="25"/>
      <c r="F88" s="25"/>
    </row>
    <row r="89" spans="1:6" x14ac:dyDescent="0.3">
      <c r="A89" s="26" t="s">
        <v>74</v>
      </c>
      <c r="B89" s="25"/>
      <c r="C89" s="25"/>
      <c r="D89" s="25"/>
      <c r="E89" s="25"/>
      <c r="F89" s="25"/>
    </row>
    <row r="90" spans="1:6" x14ac:dyDescent="0.3">
      <c r="A90" s="26" t="s">
        <v>75</v>
      </c>
      <c r="B90" s="25"/>
      <c r="C90" s="25"/>
      <c r="D90" s="25"/>
      <c r="F90" s="25"/>
    </row>
    <row r="91" spans="1:6" x14ac:dyDescent="0.3">
      <c r="A91" s="25" t="s">
        <v>70</v>
      </c>
      <c r="B91" s="25"/>
      <c r="C91" s="25"/>
      <c r="D91" s="35">
        <v>500</v>
      </c>
      <c r="E91" s="35">
        <v>500</v>
      </c>
      <c r="F91" s="35">
        <v>422</v>
      </c>
    </row>
    <row r="92" spans="1:6" x14ac:dyDescent="0.3">
      <c r="A92" s="25" t="s">
        <v>76</v>
      </c>
      <c r="B92" s="25"/>
      <c r="C92" s="25"/>
      <c r="D92" s="35">
        <v>21000</v>
      </c>
      <c r="E92" s="35">
        <v>21000</v>
      </c>
      <c r="F92" s="35">
        <v>20400</v>
      </c>
    </row>
    <row r="93" spans="1:6" x14ac:dyDescent="0.3">
      <c r="A93" s="25" t="s">
        <v>77</v>
      </c>
      <c r="B93" s="25"/>
      <c r="C93" s="25"/>
      <c r="D93" s="36">
        <v>4500</v>
      </c>
      <c r="E93" s="36">
        <v>4500</v>
      </c>
      <c r="F93" s="36">
        <v>4078</v>
      </c>
    </row>
    <row r="94" spans="1:6" x14ac:dyDescent="0.3">
      <c r="A94" s="26" t="s">
        <v>78</v>
      </c>
      <c r="B94" s="25"/>
      <c r="C94" s="25"/>
      <c r="D94" s="35">
        <f>SUM(D90:D93)</f>
        <v>26000</v>
      </c>
      <c r="E94" s="35">
        <f>SUM(E90:E93)</f>
        <v>26000</v>
      </c>
      <c r="F94" s="35">
        <f>SUM(F90:F93)</f>
        <v>24900</v>
      </c>
    </row>
    <row r="95" spans="1:6" x14ac:dyDescent="0.3">
      <c r="A95" s="25" t="s">
        <v>45</v>
      </c>
      <c r="B95" s="25"/>
      <c r="C95" s="25"/>
      <c r="D95" s="25"/>
      <c r="E95" s="25"/>
      <c r="F95" s="25"/>
    </row>
    <row r="96" spans="1:6" x14ac:dyDescent="0.3">
      <c r="A96" s="26" t="s">
        <v>79</v>
      </c>
      <c r="B96" s="25"/>
      <c r="C96" s="25"/>
      <c r="D96" s="25"/>
      <c r="E96" s="25"/>
      <c r="F96" s="25"/>
    </row>
    <row r="97" spans="1:7" x14ac:dyDescent="0.3">
      <c r="A97" s="25" t="s">
        <v>80</v>
      </c>
      <c r="B97" s="25"/>
      <c r="C97" s="25"/>
      <c r="D97" s="35">
        <v>8000</v>
      </c>
      <c r="E97" s="35">
        <v>8000</v>
      </c>
      <c r="F97" s="35">
        <v>12039</v>
      </c>
    </row>
    <row r="98" spans="1:7" x14ac:dyDescent="0.3">
      <c r="A98" s="25"/>
      <c r="B98" s="25"/>
      <c r="C98" s="25"/>
      <c r="D98" s="35"/>
      <c r="E98" s="35"/>
      <c r="F98" s="35"/>
    </row>
    <row r="99" spans="1:7" x14ac:dyDescent="0.3">
      <c r="A99" s="26" t="s">
        <v>81</v>
      </c>
      <c r="B99" s="25"/>
      <c r="C99" s="25"/>
      <c r="D99" s="35"/>
      <c r="E99" s="35"/>
      <c r="F99" s="35"/>
    </row>
    <row r="100" spans="1:7" x14ac:dyDescent="0.3">
      <c r="A100" s="25" t="s">
        <v>82</v>
      </c>
      <c r="B100" s="25"/>
      <c r="C100" s="25"/>
      <c r="D100" s="35">
        <v>2500</v>
      </c>
      <c r="E100" s="35">
        <v>2500</v>
      </c>
      <c r="F100" s="35">
        <v>2000</v>
      </c>
    </row>
    <row r="101" spans="1:7" x14ac:dyDescent="0.3">
      <c r="A101" s="25"/>
      <c r="B101" s="25"/>
      <c r="C101" s="25"/>
      <c r="D101" s="35"/>
      <c r="E101" s="35"/>
      <c r="F101" s="35"/>
    </row>
    <row r="102" spans="1:7" x14ac:dyDescent="0.3">
      <c r="A102" s="26" t="s">
        <v>83</v>
      </c>
      <c r="B102" s="25"/>
      <c r="C102" s="25"/>
      <c r="D102" s="35"/>
      <c r="E102" s="35"/>
      <c r="F102" s="35"/>
    </row>
    <row r="103" spans="1:7" x14ac:dyDescent="0.3">
      <c r="A103" s="25" t="s">
        <v>82</v>
      </c>
      <c r="B103" s="25"/>
      <c r="C103" s="25"/>
      <c r="D103" s="35">
        <v>3000</v>
      </c>
      <c r="E103" s="35">
        <v>3000</v>
      </c>
      <c r="F103" s="35">
        <v>2840</v>
      </c>
    </row>
    <row r="104" spans="1:7" x14ac:dyDescent="0.3">
      <c r="A104" s="25"/>
      <c r="B104" s="25"/>
      <c r="C104" s="25"/>
      <c r="D104" s="35"/>
      <c r="E104" s="35"/>
      <c r="F104" s="35"/>
    </row>
    <row r="105" spans="1:7" x14ac:dyDescent="0.3">
      <c r="A105" s="26" t="s">
        <v>84</v>
      </c>
      <c r="B105" s="25"/>
      <c r="C105" s="25"/>
      <c r="D105" s="35"/>
      <c r="E105" s="35"/>
      <c r="F105" s="35"/>
    </row>
    <row r="106" spans="1:7" x14ac:dyDescent="0.3">
      <c r="A106" s="25" t="s">
        <v>85</v>
      </c>
      <c r="B106" s="25"/>
      <c r="C106" s="25"/>
      <c r="D106" s="35">
        <v>57000</v>
      </c>
      <c r="E106" s="35">
        <v>57000</v>
      </c>
      <c r="F106" s="35">
        <v>41065</v>
      </c>
    </row>
    <row r="107" spans="1:7" x14ac:dyDescent="0.3">
      <c r="A107" s="25" t="s">
        <v>86</v>
      </c>
      <c r="B107" s="25"/>
      <c r="C107" s="25"/>
      <c r="D107" s="36">
        <v>18500</v>
      </c>
      <c r="E107" s="36">
        <v>20250</v>
      </c>
      <c r="F107" s="36">
        <v>17722</v>
      </c>
    </row>
    <row r="108" spans="1:7" x14ac:dyDescent="0.3">
      <c r="A108" s="25" t="s">
        <v>87</v>
      </c>
      <c r="B108" s="25"/>
      <c r="C108" s="25"/>
      <c r="D108" s="35">
        <f>SUM(D94:D107)</f>
        <v>115000</v>
      </c>
      <c r="E108" s="35">
        <f>SUM(E94:E107)</f>
        <v>116750</v>
      </c>
      <c r="F108" s="35">
        <f>SUM(F94:F107)</f>
        <v>100566</v>
      </c>
    </row>
    <row r="109" spans="1:7" x14ac:dyDescent="0.3">
      <c r="A109" s="25"/>
      <c r="B109" s="25"/>
      <c r="C109" s="25"/>
      <c r="D109" s="35"/>
      <c r="E109" s="35"/>
      <c r="F109" s="35"/>
    </row>
    <row r="110" spans="1:7" x14ac:dyDescent="0.3">
      <c r="A110" s="26" t="s">
        <v>88</v>
      </c>
      <c r="B110" s="25"/>
      <c r="C110" s="25"/>
      <c r="D110" s="35"/>
      <c r="E110" s="35"/>
      <c r="F110" s="35"/>
    </row>
    <row r="111" spans="1:7" x14ac:dyDescent="0.3">
      <c r="A111" s="25" t="s">
        <v>89</v>
      </c>
      <c r="B111" s="25"/>
      <c r="C111" s="25"/>
      <c r="D111" s="35">
        <v>5800</v>
      </c>
      <c r="E111" s="35">
        <v>6000</v>
      </c>
      <c r="F111" s="35">
        <v>2448</v>
      </c>
      <c r="G111" s="25"/>
    </row>
    <row r="112" spans="1:7" x14ac:dyDescent="0.3">
      <c r="A112" s="25" t="s">
        <v>90</v>
      </c>
      <c r="B112" s="25"/>
      <c r="C112" s="25"/>
      <c r="D112" s="35">
        <v>200</v>
      </c>
      <c r="E112" s="35">
        <v>200</v>
      </c>
      <c r="F112" s="35">
        <v>37</v>
      </c>
      <c r="G112" s="25"/>
    </row>
    <row r="113" spans="1:7" x14ac:dyDescent="0.3">
      <c r="A113" s="25" t="s">
        <v>91</v>
      </c>
      <c r="B113" s="25"/>
      <c r="C113" s="25"/>
      <c r="D113" s="35">
        <v>200</v>
      </c>
      <c r="E113" s="35">
        <v>400</v>
      </c>
      <c r="F113" s="35"/>
    </row>
    <row r="114" spans="1:7" x14ac:dyDescent="0.3">
      <c r="A114" s="25" t="s">
        <v>92</v>
      </c>
      <c r="B114" s="25"/>
      <c r="C114" s="25"/>
      <c r="D114" s="35">
        <v>200</v>
      </c>
      <c r="E114" s="35">
        <v>200</v>
      </c>
      <c r="F114" s="35"/>
    </row>
    <row r="115" spans="1:7" x14ac:dyDescent="0.3">
      <c r="A115" s="25" t="s">
        <v>93</v>
      </c>
      <c r="B115" s="25"/>
      <c r="C115" s="25"/>
      <c r="D115" s="35">
        <v>300</v>
      </c>
      <c r="E115" s="35">
        <v>300</v>
      </c>
      <c r="F115" s="35">
        <v>416</v>
      </c>
    </row>
    <row r="116" spans="1:7" x14ac:dyDescent="0.3">
      <c r="A116" s="25" t="s">
        <v>94</v>
      </c>
      <c r="B116" s="25"/>
      <c r="C116" s="25"/>
      <c r="D116" s="35">
        <v>950</v>
      </c>
      <c r="E116" s="35">
        <v>950</v>
      </c>
      <c r="F116" s="35">
        <v>1238</v>
      </c>
    </row>
    <row r="117" spans="1:7" x14ac:dyDescent="0.3">
      <c r="A117" s="25" t="s">
        <v>95</v>
      </c>
      <c r="B117" s="25"/>
      <c r="C117" s="25"/>
      <c r="D117" s="35">
        <v>1500</v>
      </c>
      <c r="E117" s="35">
        <v>1000</v>
      </c>
      <c r="F117" s="35">
        <v>1070</v>
      </c>
    </row>
    <row r="118" spans="1:7" x14ac:dyDescent="0.3">
      <c r="A118" s="25" t="s">
        <v>96</v>
      </c>
      <c r="B118" s="25"/>
      <c r="C118" s="25"/>
      <c r="D118" s="35">
        <v>0</v>
      </c>
      <c r="E118" s="35">
        <v>800</v>
      </c>
      <c r="F118" s="35"/>
    </row>
    <row r="119" spans="1:7" x14ac:dyDescent="0.3">
      <c r="A119" s="25" t="s">
        <v>97</v>
      </c>
      <c r="B119" s="25"/>
      <c r="C119" s="25"/>
      <c r="D119" s="35">
        <v>6000</v>
      </c>
      <c r="E119" s="35">
        <v>5000</v>
      </c>
      <c r="F119" s="35">
        <v>1781</v>
      </c>
      <c r="G119" t="s">
        <v>98</v>
      </c>
    </row>
    <row r="120" spans="1:7" x14ac:dyDescent="0.3">
      <c r="A120" s="25" t="s">
        <v>99</v>
      </c>
      <c r="B120" s="25"/>
      <c r="C120" s="25"/>
      <c r="D120" s="35">
        <v>6500</v>
      </c>
      <c r="E120" s="35">
        <v>2500</v>
      </c>
      <c r="F120" s="35">
        <v>9227</v>
      </c>
    </row>
    <row r="121" spans="1:7" x14ac:dyDescent="0.3">
      <c r="A121" s="25" t="s">
        <v>100</v>
      </c>
      <c r="B121" s="25"/>
      <c r="C121" s="25"/>
      <c r="D121" s="35"/>
      <c r="E121" s="35">
        <v>35000</v>
      </c>
      <c r="F121" s="35"/>
    </row>
    <row r="122" spans="1:7" x14ac:dyDescent="0.3">
      <c r="A122" s="25" t="s">
        <v>101</v>
      </c>
      <c r="B122" s="25"/>
      <c r="C122" s="25"/>
      <c r="D122" s="35"/>
      <c r="E122" s="35">
        <v>0</v>
      </c>
      <c r="F122" s="35">
        <v>244</v>
      </c>
    </row>
    <row r="123" spans="1:7" x14ac:dyDescent="0.3">
      <c r="A123" s="25" t="s">
        <v>102</v>
      </c>
      <c r="B123" s="25"/>
      <c r="C123" s="25"/>
      <c r="D123" s="35">
        <v>0</v>
      </c>
      <c r="E123" s="35">
        <v>200</v>
      </c>
      <c r="F123" s="35">
        <v>231</v>
      </c>
    </row>
    <row r="124" spans="1:7" x14ac:dyDescent="0.3">
      <c r="A124" t="s">
        <v>103</v>
      </c>
      <c r="D124" s="35">
        <v>7900</v>
      </c>
      <c r="E124" s="35"/>
      <c r="F124" s="35"/>
    </row>
    <row r="125" spans="1:7" x14ac:dyDescent="0.3">
      <c r="A125" t="s">
        <v>104</v>
      </c>
      <c r="D125" s="35">
        <v>4500</v>
      </c>
      <c r="E125" s="35"/>
      <c r="F125" s="35"/>
    </row>
    <row r="126" spans="1:7" x14ac:dyDescent="0.3">
      <c r="A126" s="25" t="s">
        <v>70</v>
      </c>
      <c r="B126" s="25"/>
      <c r="C126" s="25"/>
      <c r="D126" s="36">
        <v>800</v>
      </c>
      <c r="E126" s="36">
        <v>800</v>
      </c>
      <c r="F126" s="36">
        <v>79</v>
      </c>
      <c r="G126" t="s">
        <v>105</v>
      </c>
    </row>
    <row r="127" spans="1:7" x14ac:dyDescent="0.3">
      <c r="A127" s="26" t="s">
        <v>106</v>
      </c>
      <c r="B127" s="25"/>
      <c r="C127" s="25"/>
      <c r="D127" s="35">
        <f>SUM(D111:D126)</f>
        <v>34850</v>
      </c>
      <c r="E127" s="35">
        <f>SUM(E111:E126)</f>
        <v>53350</v>
      </c>
      <c r="F127" s="35">
        <f>SUM(F111:F126)</f>
        <v>16771</v>
      </c>
    </row>
    <row r="128" spans="1:7" x14ac:dyDescent="0.3">
      <c r="A128" s="26" t="s">
        <v>45</v>
      </c>
      <c r="D128" s="35"/>
      <c r="E128" s="35"/>
      <c r="F128" s="35"/>
    </row>
    <row r="129" spans="1:6" x14ac:dyDescent="0.3">
      <c r="A129" s="26"/>
      <c r="B129" s="25"/>
      <c r="C129" s="25"/>
      <c r="D129" s="35"/>
      <c r="E129" s="35"/>
      <c r="F129" s="35"/>
    </row>
    <row r="130" spans="1:6" x14ac:dyDescent="0.3">
      <c r="A130" s="26" t="s">
        <v>107</v>
      </c>
      <c r="B130" s="25"/>
      <c r="C130" s="25"/>
      <c r="D130" s="35"/>
      <c r="E130" s="35"/>
      <c r="F130" s="35"/>
    </row>
    <row r="131" spans="1:6" x14ac:dyDescent="0.3">
      <c r="A131" s="25" t="s">
        <v>108</v>
      </c>
      <c r="B131" s="25"/>
      <c r="C131" s="25"/>
      <c r="D131" s="35">
        <v>2700</v>
      </c>
      <c r="E131" s="35">
        <v>2700</v>
      </c>
      <c r="F131" s="35">
        <v>1908</v>
      </c>
    </row>
    <row r="132" spans="1:6" x14ac:dyDescent="0.3">
      <c r="A132" s="25" t="s">
        <v>109</v>
      </c>
      <c r="B132" s="25"/>
      <c r="C132" s="25"/>
      <c r="D132" s="35">
        <v>7600</v>
      </c>
      <c r="E132" s="35">
        <v>7600</v>
      </c>
      <c r="F132" s="35">
        <v>6909</v>
      </c>
    </row>
    <row r="133" spans="1:6" x14ac:dyDescent="0.3">
      <c r="A133" s="25" t="s">
        <v>110</v>
      </c>
      <c r="B133" s="25"/>
      <c r="C133" s="25"/>
      <c r="D133" s="35">
        <v>4500</v>
      </c>
      <c r="E133" s="35">
        <v>3800</v>
      </c>
      <c r="F133" s="35">
        <v>5804</v>
      </c>
    </row>
    <row r="134" spans="1:6" x14ac:dyDescent="0.3">
      <c r="A134" s="25" t="s">
        <v>111</v>
      </c>
      <c r="B134" s="25"/>
      <c r="C134" s="25"/>
      <c r="D134" s="35">
        <v>0</v>
      </c>
      <c r="E134" s="35">
        <v>700</v>
      </c>
      <c r="F134" s="35"/>
    </row>
    <row r="135" spans="1:6" x14ac:dyDescent="0.3">
      <c r="A135" s="25" t="s">
        <v>112</v>
      </c>
      <c r="B135" s="25"/>
      <c r="C135" s="25"/>
      <c r="D135" s="35">
        <v>200</v>
      </c>
      <c r="E135" s="35">
        <v>750</v>
      </c>
      <c r="F135" s="35">
        <v>100</v>
      </c>
    </row>
    <row r="136" spans="1:6" x14ac:dyDescent="0.3">
      <c r="A136" t="s">
        <v>113</v>
      </c>
      <c r="D136" s="35">
        <v>200</v>
      </c>
      <c r="E136" s="35"/>
      <c r="F136" s="35"/>
    </row>
    <row r="137" spans="1:6" x14ac:dyDescent="0.3">
      <c r="A137" s="25" t="s">
        <v>114</v>
      </c>
      <c r="B137" s="25"/>
      <c r="C137" s="25"/>
      <c r="D137" s="36">
        <v>4950</v>
      </c>
      <c r="E137" s="36">
        <v>4750</v>
      </c>
      <c r="F137" s="36">
        <v>3815</v>
      </c>
    </row>
    <row r="138" spans="1:6" x14ac:dyDescent="0.3">
      <c r="A138" s="26" t="s">
        <v>115</v>
      </c>
      <c r="B138" s="25"/>
      <c r="C138" s="25"/>
      <c r="D138" s="35">
        <f>SUM(D131:D137)</f>
        <v>20150</v>
      </c>
      <c r="E138" s="35">
        <f>SUM(E131:E137)</f>
        <v>20300</v>
      </c>
      <c r="F138" s="35">
        <f>SUM(F131:F137)</f>
        <v>18536</v>
      </c>
    </row>
    <row r="139" spans="1:6" x14ac:dyDescent="0.3">
      <c r="A139" s="25"/>
      <c r="B139" s="25"/>
      <c r="C139" s="25"/>
      <c r="D139" s="35"/>
      <c r="E139" s="35"/>
      <c r="F139" s="35"/>
    </row>
    <row r="140" spans="1:6" x14ac:dyDescent="0.3">
      <c r="A140" s="25"/>
      <c r="B140" s="25"/>
      <c r="C140" s="25"/>
      <c r="D140" s="35"/>
      <c r="E140" s="35"/>
      <c r="F140" s="35"/>
    </row>
    <row r="141" spans="1:6" x14ac:dyDescent="0.3">
      <c r="A141" s="25"/>
      <c r="B141" s="25"/>
      <c r="C141" s="25"/>
      <c r="D141" s="35"/>
      <c r="E141" s="35"/>
      <c r="F141" s="35"/>
    </row>
    <row r="142" spans="1:6" x14ac:dyDescent="0.3">
      <c r="A142" s="26" t="s">
        <v>116</v>
      </c>
      <c r="B142" s="25"/>
      <c r="C142" s="25"/>
      <c r="D142" s="35"/>
      <c r="E142" s="35"/>
      <c r="F142" s="35"/>
    </row>
    <row r="143" spans="1:6" x14ac:dyDescent="0.3">
      <c r="A143" s="25" t="s">
        <v>58</v>
      </c>
      <c r="B143" s="25"/>
      <c r="C143" s="25"/>
      <c r="D143" s="35">
        <v>31000</v>
      </c>
      <c r="E143" s="35">
        <v>34000</v>
      </c>
      <c r="F143" s="35">
        <v>24158</v>
      </c>
    </row>
    <row r="144" spans="1:6" x14ac:dyDescent="0.3">
      <c r="A144" s="25" t="s">
        <v>117</v>
      </c>
      <c r="B144" s="25"/>
      <c r="C144" s="25"/>
      <c r="D144" s="35">
        <v>24165</v>
      </c>
      <c r="E144" s="35">
        <v>22600</v>
      </c>
      <c r="F144" s="35">
        <v>23745</v>
      </c>
    </row>
    <row r="145" spans="1:6" x14ac:dyDescent="0.3">
      <c r="A145" s="25" t="s">
        <v>118</v>
      </c>
      <c r="B145" s="25"/>
      <c r="C145" s="25"/>
      <c r="D145" s="36">
        <v>3000</v>
      </c>
      <c r="E145" s="36">
        <v>3000</v>
      </c>
      <c r="F145" s="36">
        <v>2400</v>
      </c>
    </row>
    <row r="146" spans="1:6" x14ac:dyDescent="0.3">
      <c r="A146" s="26" t="s">
        <v>119</v>
      </c>
      <c r="B146" s="25"/>
      <c r="C146" s="25"/>
      <c r="D146" s="35">
        <f>SUM(D143:D145)</f>
        <v>58165</v>
      </c>
      <c r="E146" s="35">
        <f>SUM(E143:E145)</f>
        <v>59600</v>
      </c>
      <c r="F146" s="35">
        <f>SUM(F143:F145)</f>
        <v>50303</v>
      </c>
    </row>
    <row r="147" spans="1:6" x14ac:dyDescent="0.3">
      <c r="A147" s="25" t="s">
        <v>120</v>
      </c>
      <c r="B147" s="25"/>
      <c r="C147" s="25"/>
      <c r="D147" s="35"/>
      <c r="E147" s="35"/>
      <c r="F147" s="35"/>
    </row>
    <row r="148" spans="1:6" x14ac:dyDescent="0.3">
      <c r="B148" s="25"/>
      <c r="C148" s="25"/>
      <c r="D148" s="35"/>
      <c r="E148" s="35"/>
      <c r="F148" s="35"/>
    </row>
    <row r="149" spans="1:6" x14ac:dyDescent="0.3">
      <c r="A149" s="39" t="s">
        <v>121</v>
      </c>
      <c r="B149" s="25"/>
      <c r="C149" s="25"/>
      <c r="D149" s="35"/>
      <c r="E149" s="35"/>
      <c r="F149" s="35"/>
    </row>
    <row r="150" spans="1:6" x14ac:dyDescent="0.3">
      <c r="A150" t="s">
        <v>122</v>
      </c>
      <c r="B150" s="25"/>
      <c r="C150" s="25"/>
      <c r="D150" s="35">
        <f>D39</f>
        <v>2075</v>
      </c>
      <c r="E150" s="35">
        <f>E38</f>
        <v>3075</v>
      </c>
      <c r="F150" s="35">
        <v>3085</v>
      </c>
    </row>
    <row r="151" spans="1:6" x14ac:dyDescent="0.3">
      <c r="A151" t="s">
        <v>123</v>
      </c>
      <c r="B151" s="25"/>
      <c r="C151" s="25"/>
      <c r="D151" s="40">
        <f>D43</f>
        <v>3112.5</v>
      </c>
      <c r="E151" s="40">
        <f>E42</f>
        <v>2050</v>
      </c>
      <c r="F151" s="41">
        <v>2059</v>
      </c>
    </row>
    <row r="152" spans="1:6" x14ac:dyDescent="0.3">
      <c r="A152" t="s">
        <v>124</v>
      </c>
      <c r="D152" s="42"/>
      <c r="E152" s="42"/>
      <c r="F152" s="36">
        <v>6441</v>
      </c>
    </row>
    <row r="153" spans="1:6" x14ac:dyDescent="0.3">
      <c r="A153" s="39" t="s">
        <v>125</v>
      </c>
      <c r="B153" s="25"/>
      <c r="C153" s="25"/>
      <c r="D153">
        <f>SUM(D150:D152)</f>
        <v>5187.5</v>
      </c>
      <c r="E153">
        <f>SUM(E150:E152)</f>
        <v>5125</v>
      </c>
      <c r="F153">
        <f>SUM(F150:F152)</f>
        <v>11585</v>
      </c>
    </row>
    <row r="154" spans="1:6" x14ac:dyDescent="0.3">
      <c r="B154" s="25"/>
      <c r="C154" s="25"/>
      <c r="F154" s="25"/>
    </row>
    <row r="155" spans="1:6" x14ac:dyDescent="0.3">
      <c r="B155" s="25"/>
      <c r="C155" s="25"/>
      <c r="F155" s="25"/>
    </row>
    <row r="156" spans="1:6" ht="16.2" thickBot="1" x14ac:dyDescent="0.35">
      <c r="A156" s="39" t="s">
        <v>126</v>
      </c>
      <c r="B156" s="25"/>
      <c r="C156" s="25"/>
      <c r="D156" s="43">
        <f>D86+D108+D127+D138+D146+D153</f>
        <v>569149.5</v>
      </c>
      <c r="E156" s="43">
        <f>E86+E108+E127+E138+E146+E153</f>
        <v>580040</v>
      </c>
      <c r="F156" s="38">
        <f>F86+F108+F127+F138+F146+F153</f>
        <v>520209</v>
      </c>
    </row>
    <row r="157" spans="1:6" ht="16.2" thickTop="1" x14ac:dyDescent="0.3">
      <c r="B157" s="25"/>
      <c r="C157" s="25"/>
      <c r="F157" s="25"/>
    </row>
    <row r="158" spans="1:6" x14ac:dyDescent="0.3">
      <c r="B158" s="25"/>
      <c r="C158" s="25"/>
      <c r="F158" s="25"/>
    </row>
    <row r="159" spans="1:6" x14ac:dyDescent="0.3">
      <c r="B159" s="25"/>
      <c r="C159" s="25"/>
      <c r="F159" s="25"/>
    </row>
    <row r="160" spans="1:6" x14ac:dyDescent="0.3">
      <c r="B160" s="25"/>
      <c r="C160" s="25"/>
      <c r="F160" s="25"/>
    </row>
    <row r="161" spans="1:7" x14ac:dyDescent="0.3">
      <c r="A161" s="39" t="s">
        <v>127</v>
      </c>
      <c r="B161" s="25"/>
      <c r="C161" s="25"/>
      <c r="F161" s="25"/>
    </row>
    <row r="162" spans="1:7" ht="16.2" thickBot="1" x14ac:dyDescent="0.35">
      <c r="A162" s="39" t="s">
        <v>128</v>
      </c>
      <c r="B162" s="25"/>
      <c r="C162" s="25"/>
      <c r="D162" s="43">
        <f>D54-D156-D157</f>
        <v>988</v>
      </c>
      <c r="E162" s="43">
        <f>E54-E156-E157</f>
        <v>3235</v>
      </c>
      <c r="F162" s="38">
        <f>F54-F156-F157</f>
        <v>30777</v>
      </c>
    </row>
    <row r="163" spans="1:7" ht="16.2" thickTop="1" x14ac:dyDescent="0.3">
      <c r="B163" s="25"/>
      <c r="C163" s="25"/>
      <c r="F163" s="25"/>
    </row>
    <row r="164" spans="1:7" x14ac:dyDescent="0.3">
      <c r="A164" t="s">
        <v>45</v>
      </c>
      <c r="B164" s="25"/>
      <c r="C164" s="25"/>
      <c r="F164" s="25"/>
    </row>
    <row r="165" spans="1:7" x14ac:dyDescent="0.3">
      <c r="A165" s="44" t="s">
        <v>129</v>
      </c>
      <c r="B165" s="37"/>
      <c r="C165" s="37"/>
      <c r="D165" s="22"/>
      <c r="E165" s="22"/>
      <c r="F165" s="37"/>
    </row>
    <row r="166" spans="1:7" x14ac:dyDescent="0.3">
      <c r="A166" t="s">
        <v>130</v>
      </c>
      <c r="B166" s="25"/>
      <c r="C166" s="25"/>
      <c r="F166" s="25"/>
    </row>
    <row r="167" spans="1:7" x14ac:dyDescent="0.3">
      <c r="A167" t="s">
        <v>131</v>
      </c>
      <c r="B167" s="25"/>
      <c r="C167" s="25"/>
      <c r="D167" s="45"/>
      <c r="E167" s="45"/>
      <c r="F167" s="45">
        <v>15350</v>
      </c>
      <c r="G167" t="s">
        <v>39</v>
      </c>
    </row>
    <row r="168" spans="1:7" x14ac:dyDescent="0.3">
      <c r="A168" t="s">
        <v>132</v>
      </c>
      <c r="B168" s="25"/>
      <c r="C168" s="25"/>
      <c r="D168" s="45"/>
      <c r="E168" s="45">
        <f>F181</f>
        <v>33259</v>
      </c>
      <c r="F168" s="45" t="s">
        <v>10</v>
      </c>
      <c r="G168" t="s">
        <v>39</v>
      </c>
    </row>
    <row r="169" spans="1:7" x14ac:dyDescent="0.3">
      <c r="A169" t="s">
        <v>133</v>
      </c>
      <c r="B169" s="25"/>
      <c r="C169" s="25"/>
      <c r="D169" s="45">
        <f>E181</f>
        <v>45634</v>
      </c>
      <c r="E169" s="45" t="s">
        <v>10</v>
      </c>
      <c r="F169" s="45"/>
      <c r="G169" t="s">
        <v>39</v>
      </c>
    </row>
    <row r="170" spans="1:7" x14ac:dyDescent="0.3">
      <c r="B170" s="25"/>
      <c r="C170" s="25"/>
      <c r="F170" s="25"/>
    </row>
    <row r="171" spans="1:7" x14ac:dyDescent="0.3">
      <c r="A171" s="39" t="s">
        <v>134</v>
      </c>
      <c r="B171" s="25"/>
      <c r="C171" s="25"/>
      <c r="F171" s="25"/>
    </row>
    <row r="172" spans="1:7" x14ac:dyDescent="0.3">
      <c r="A172" t="str">
        <f>$A$25</f>
        <v>FY 1994-1995</v>
      </c>
      <c r="B172" s="31">
        <f>B25</f>
        <v>22500</v>
      </c>
      <c r="C172" s="30">
        <v>1.35</v>
      </c>
      <c r="D172" s="25"/>
      <c r="E172" s="25"/>
      <c r="F172" s="25">
        <v>29783</v>
      </c>
      <c r="G172" t="s">
        <v>39</v>
      </c>
    </row>
    <row r="173" spans="1:7" x14ac:dyDescent="0.3">
      <c r="A173" t="str">
        <f>$A$26</f>
        <v>FY 1995-1996</v>
      </c>
      <c r="B173" s="31">
        <f>B26</f>
        <v>20500</v>
      </c>
      <c r="C173" s="30">
        <v>1.35</v>
      </c>
      <c r="D173" s="25"/>
      <c r="E173" s="25">
        <f>B173*C173</f>
        <v>27675.000000000004</v>
      </c>
      <c r="F173" s="25"/>
    </row>
    <row r="174" spans="1:7" x14ac:dyDescent="0.3">
      <c r="A174" t="str">
        <f>$A$27</f>
        <v>FY 1996-1997</v>
      </c>
      <c r="B174" s="31">
        <f>B27</f>
        <v>20750</v>
      </c>
      <c r="C174" s="30">
        <v>1.35</v>
      </c>
      <c r="D174" s="37">
        <f>B174*C174</f>
        <v>28012.500000000004</v>
      </c>
      <c r="E174" s="37"/>
      <c r="F174" s="37"/>
    </row>
    <row r="175" spans="1:7" x14ac:dyDescent="0.3">
      <c r="A175" t="s">
        <v>135</v>
      </c>
      <c r="B175" s="25"/>
      <c r="C175" s="25"/>
      <c r="D175">
        <f>SUM(D169:D174)</f>
        <v>73646.5</v>
      </c>
      <c r="E175">
        <f>SUM(E168:E173)</f>
        <v>60934</v>
      </c>
      <c r="F175" s="25">
        <f>SUM(F167:F172)</f>
        <v>45133</v>
      </c>
    </row>
    <row r="176" spans="1:7" x14ac:dyDescent="0.3">
      <c r="B176" s="25"/>
      <c r="C176" s="25"/>
      <c r="F176" s="25"/>
    </row>
    <row r="177" spans="1:7" x14ac:dyDescent="0.3">
      <c r="A177" s="39" t="s">
        <v>136</v>
      </c>
      <c r="B177" s="25"/>
      <c r="C177" s="25"/>
      <c r="F177" s="25"/>
    </row>
    <row r="178" spans="1:7" x14ac:dyDescent="0.3">
      <c r="A178" t="s">
        <v>137</v>
      </c>
      <c r="B178" s="31">
        <v>51</v>
      </c>
      <c r="C178" s="30">
        <v>500</v>
      </c>
      <c r="F178" s="25">
        <v>11874</v>
      </c>
      <c r="G178" t="s">
        <v>39</v>
      </c>
    </row>
    <row r="179" spans="1:7" x14ac:dyDescent="0.3">
      <c r="A179" t="s">
        <v>138</v>
      </c>
      <c r="B179" s="31">
        <v>51</v>
      </c>
      <c r="C179" s="30">
        <v>300</v>
      </c>
      <c r="E179">
        <f>B179*C179</f>
        <v>15300</v>
      </c>
      <c r="F179" s="25"/>
    </row>
    <row r="180" spans="1:7" x14ac:dyDescent="0.3">
      <c r="A180" t="s">
        <v>139</v>
      </c>
      <c r="B180" s="31">
        <v>51</v>
      </c>
      <c r="C180" s="30">
        <v>425</v>
      </c>
      <c r="D180" s="42">
        <f>B180*C180</f>
        <v>21675</v>
      </c>
      <c r="E180" s="42"/>
      <c r="F180" s="37"/>
    </row>
    <row r="181" spans="1:7" ht="16.2" thickBot="1" x14ac:dyDescent="0.35">
      <c r="A181" s="39" t="s">
        <v>140</v>
      </c>
      <c r="B181" s="25"/>
      <c r="C181" s="25"/>
      <c r="D181" s="43">
        <f>D175-D180</f>
        <v>51971.5</v>
      </c>
      <c r="E181" s="43">
        <f>E175-E179</f>
        <v>45634</v>
      </c>
      <c r="F181" s="38">
        <f>F175-F178</f>
        <v>33259</v>
      </c>
    </row>
    <row r="182" spans="1:7" ht="16.2" thickTop="1" x14ac:dyDescent="0.3">
      <c r="A182" s="39"/>
      <c r="B182" s="25"/>
      <c r="C182" s="25"/>
      <c r="F182" s="25"/>
    </row>
    <row r="183" spans="1:7" x14ac:dyDescent="0.3">
      <c r="A183" s="39"/>
      <c r="B183" s="25"/>
      <c r="C183" s="25"/>
      <c r="F183" s="25"/>
    </row>
    <row r="184" spans="1:7" x14ac:dyDescent="0.3">
      <c r="A184" s="39"/>
      <c r="B184" s="25"/>
      <c r="C184" s="25"/>
      <c r="F184" s="25"/>
    </row>
    <row r="185" spans="1:7" x14ac:dyDescent="0.3">
      <c r="A185" s="44" t="s">
        <v>141</v>
      </c>
      <c r="B185" s="37"/>
      <c r="C185" s="37"/>
      <c r="D185" s="22"/>
      <c r="E185" s="22"/>
      <c r="F185" s="37"/>
    </row>
    <row r="186" spans="1:7" x14ac:dyDescent="0.3">
      <c r="A186" t="s">
        <v>130</v>
      </c>
      <c r="B186" s="25"/>
      <c r="C186" s="25"/>
      <c r="F186" s="25"/>
    </row>
    <row r="187" spans="1:7" x14ac:dyDescent="0.3">
      <c r="A187" t="str">
        <f>A167</f>
        <v>October 1, 1994</v>
      </c>
      <c r="B187" s="25"/>
      <c r="C187" s="25"/>
      <c r="D187" s="45"/>
      <c r="E187" s="45"/>
      <c r="F187" s="45">
        <v>7766.61</v>
      </c>
    </row>
    <row r="188" spans="1:7" x14ac:dyDescent="0.3">
      <c r="A188" t="str">
        <f>A168</f>
        <v>October 1, 1995</v>
      </c>
      <c r="B188" s="25"/>
      <c r="C188" s="25"/>
      <c r="D188" s="45"/>
      <c r="E188" s="45">
        <f>F201</f>
        <v>8221.380000000001</v>
      </c>
      <c r="F188" s="45"/>
    </row>
    <row r="189" spans="1:7" x14ac:dyDescent="0.3">
      <c r="A189" t="str">
        <f>A169</f>
        <v>October 1, 1996</v>
      </c>
      <c r="B189" s="25"/>
      <c r="C189" s="25"/>
      <c r="D189" s="45">
        <f>E201</f>
        <v>8171.380000000001</v>
      </c>
      <c r="E189" s="45"/>
      <c r="F189" s="45"/>
    </row>
    <row r="190" spans="1:7" x14ac:dyDescent="0.3">
      <c r="B190" s="25"/>
      <c r="C190" s="25"/>
      <c r="F190" s="25"/>
    </row>
    <row r="191" spans="1:7" x14ac:dyDescent="0.3">
      <c r="A191" s="39" t="s">
        <v>134</v>
      </c>
      <c r="B191" s="25"/>
      <c r="C191" s="25"/>
      <c r="F191" s="25"/>
    </row>
    <row r="192" spans="1:7" x14ac:dyDescent="0.3">
      <c r="A192" t="s">
        <v>10</v>
      </c>
      <c r="B192" s="25"/>
      <c r="C192" s="25"/>
      <c r="F192" s="25"/>
    </row>
    <row r="193" spans="1:6" x14ac:dyDescent="0.3">
      <c r="A193" t="str">
        <f>$A$25</f>
        <v>FY 1994-1995</v>
      </c>
      <c r="B193" s="31">
        <f>B25</f>
        <v>22500</v>
      </c>
      <c r="C193" s="30">
        <v>0.2</v>
      </c>
      <c r="F193">
        <v>4604.7700000000004</v>
      </c>
    </row>
    <row r="194" spans="1:6" x14ac:dyDescent="0.3">
      <c r="A194" t="str">
        <f>$A$26</f>
        <v>FY 1995-1996</v>
      </c>
      <c r="B194" s="31">
        <f>B26</f>
        <v>20500</v>
      </c>
      <c r="C194" s="30">
        <v>0.2</v>
      </c>
      <c r="E194">
        <f>B194*C194</f>
        <v>4100</v>
      </c>
    </row>
    <row r="195" spans="1:6" x14ac:dyDescent="0.3">
      <c r="A195" t="str">
        <f>$A$27</f>
        <v>FY 1996-1997</v>
      </c>
      <c r="B195" s="31">
        <f>B27</f>
        <v>20750</v>
      </c>
      <c r="C195" s="30">
        <v>0.2</v>
      </c>
      <c r="D195" s="36">
        <f>B195*C195</f>
        <v>4150</v>
      </c>
      <c r="E195" s="42"/>
      <c r="F195" s="42"/>
    </row>
    <row r="196" spans="1:6" x14ac:dyDescent="0.3">
      <c r="A196" t="s">
        <v>135</v>
      </c>
      <c r="B196" s="25"/>
      <c r="C196" s="25"/>
      <c r="D196">
        <f>SUM(D189:D195)</f>
        <v>12321.380000000001</v>
      </c>
      <c r="E196">
        <f>SUM(E188:E194)</f>
        <v>12321.380000000001</v>
      </c>
      <c r="F196">
        <f>SUM(F187:F193)</f>
        <v>12371.380000000001</v>
      </c>
    </row>
    <row r="197" spans="1:6" x14ac:dyDescent="0.3">
      <c r="B197" s="25"/>
      <c r="C197" s="25"/>
    </row>
    <row r="198" spans="1:6" x14ac:dyDescent="0.3">
      <c r="A198" s="39" t="s">
        <v>136</v>
      </c>
      <c r="B198" s="25"/>
      <c r="C198" s="25"/>
    </row>
    <row r="199" spans="1:6" x14ac:dyDescent="0.3">
      <c r="A199" t="s">
        <v>142</v>
      </c>
      <c r="B199" s="25"/>
      <c r="C199" s="25"/>
      <c r="D199" s="42">
        <v>4150</v>
      </c>
      <c r="E199" s="42">
        <v>4150</v>
      </c>
      <c r="F199" s="42">
        <v>4150</v>
      </c>
    </row>
    <row r="201" spans="1:6" ht="16.2" thickBot="1" x14ac:dyDescent="0.35">
      <c r="A201" s="39" t="s">
        <v>140</v>
      </c>
      <c r="B201" s="25"/>
      <c r="C201" s="25"/>
      <c r="D201" s="43">
        <f>D196-D199</f>
        <v>8171.380000000001</v>
      </c>
      <c r="E201" s="43">
        <f>E196-E199</f>
        <v>8171.380000000001</v>
      </c>
      <c r="F201" s="43">
        <f>F196-F199</f>
        <v>8221.380000000001</v>
      </c>
    </row>
    <row r="202" spans="1:6" ht="16.2" thickTop="1" x14ac:dyDescent="0.3">
      <c r="B202" s="25"/>
      <c r="C202" s="25"/>
    </row>
    <row r="203" spans="1:6" x14ac:dyDescent="0.3">
      <c r="A203" t="s">
        <v>45</v>
      </c>
      <c r="B203" s="25"/>
      <c r="C203" s="25"/>
    </row>
    <row r="204" spans="1:6" x14ac:dyDescent="0.3">
      <c r="B204" s="25"/>
      <c r="C204" s="25"/>
    </row>
    <row r="205" spans="1:6" x14ac:dyDescent="0.3">
      <c r="B205" s="25"/>
      <c r="C205" s="25"/>
    </row>
    <row r="206" spans="1:6" x14ac:dyDescent="0.3">
      <c r="B206" s="25"/>
      <c r="C206" s="25"/>
    </row>
    <row r="207" spans="1:6" x14ac:dyDescent="0.3">
      <c r="B207" s="25"/>
      <c r="C207" s="25"/>
    </row>
    <row r="208" spans="1:6" x14ac:dyDescent="0.3">
      <c r="A208" s="44" t="s">
        <v>143</v>
      </c>
      <c r="B208" s="37"/>
      <c r="C208" s="37"/>
      <c r="D208" s="22"/>
      <c r="E208" s="22"/>
      <c r="F208" s="22"/>
    </row>
    <row r="209" spans="1:6" x14ac:dyDescent="0.3">
      <c r="B209" s="25"/>
      <c r="C209" s="25"/>
    </row>
    <row r="210" spans="1:6" x14ac:dyDescent="0.3">
      <c r="A210" t="s">
        <v>144</v>
      </c>
      <c r="B210" s="25"/>
      <c r="C210" s="25"/>
      <c r="D210" s="30">
        <f>C27</f>
        <v>20.45</v>
      </c>
      <c r="E210" s="30">
        <f>C26</f>
        <v>19.75</v>
      </c>
      <c r="F210" s="30">
        <v>19.75</v>
      </c>
    </row>
    <row r="211" spans="1:6" x14ac:dyDescent="0.3">
      <c r="B211" s="25"/>
      <c r="C211" s="25"/>
    </row>
    <row r="212" spans="1:6" x14ac:dyDescent="0.3">
      <c r="A212" t="s">
        <v>122</v>
      </c>
      <c r="B212" s="25"/>
      <c r="C212" s="25"/>
      <c r="D212" s="35">
        <f>C39</f>
        <v>0.1</v>
      </c>
      <c r="E212" s="35">
        <f>C38</f>
        <v>0.15</v>
      </c>
      <c r="F212" s="35">
        <v>0.15</v>
      </c>
    </row>
    <row r="213" spans="1:6" x14ac:dyDescent="0.3">
      <c r="B213" s="25"/>
      <c r="C213" s="25"/>
      <c r="D213" s="35"/>
      <c r="E213" s="35"/>
      <c r="F213" s="35"/>
    </row>
    <row r="214" spans="1:6" x14ac:dyDescent="0.3">
      <c r="A214" t="s">
        <v>145</v>
      </c>
      <c r="B214" s="25"/>
      <c r="C214" s="25"/>
      <c r="D214" s="35">
        <f>C43</f>
        <v>0.15</v>
      </c>
      <c r="E214" s="35">
        <f>C42</f>
        <v>0.1</v>
      </c>
      <c r="F214" s="35">
        <v>0.1</v>
      </c>
    </row>
    <row r="215" spans="1:6" x14ac:dyDescent="0.3">
      <c r="B215" s="25"/>
      <c r="C215" s="25"/>
      <c r="D215" s="35"/>
      <c r="E215" s="35"/>
      <c r="F215" s="35"/>
    </row>
    <row r="216" spans="1:6" x14ac:dyDescent="0.3">
      <c r="A216" t="s">
        <v>146</v>
      </c>
      <c r="B216" s="25"/>
      <c r="C216" s="25"/>
      <c r="D216" s="35">
        <f>C49</f>
        <v>2.75</v>
      </c>
      <c r="E216" s="35">
        <f>C47</f>
        <v>2.4500000000000002</v>
      </c>
      <c r="F216" s="35">
        <v>2.4500000000000002</v>
      </c>
    </row>
    <row r="217" spans="1:6" x14ac:dyDescent="0.3">
      <c r="B217" s="25"/>
      <c r="C217" s="25"/>
      <c r="D217" s="35"/>
      <c r="E217" s="35"/>
      <c r="F217" s="35"/>
    </row>
    <row r="218" spans="1:6" x14ac:dyDescent="0.3">
      <c r="A218" t="s">
        <v>147</v>
      </c>
      <c r="B218" s="25"/>
      <c r="C218" s="25"/>
      <c r="D218" s="35">
        <f>C174</f>
        <v>1.35</v>
      </c>
      <c r="E218" s="35">
        <f>C173</f>
        <v>1.35</v>
      </c>
      <c r="F218" s="35">
        <v>1.35</v>
      </c>
    </row>
    <row r="219" spans="1:6" x14ac:dyDescent="0.3">
      <c r="B219" s="25"/>
      <c r="C219" s="25"/>
      <c r="D219" s="35"/>
      <c r="E219" s="35"/>
      <c r="F219" s="35"/>
    </row>
    <row r="220" spans="1:6" x14ac:dyDescent="0.3">
      <c r="A220" t="s">
        <v>148</v>
      </c>
      <c r="B220" s="25"/>
      <c r="C220" s="25"/>
      <c r="D220" s="42">
        <f>C195</f>
        <v>0.2</v>
      </c>
      <c r="E220" s="42">
        <f>C194</f>
        <v>0.2</v>
      </c>
      <c r="F220" s="42">
        <v>0.2</v>
      </c>
    </row>
    <row r="221" spans="1:6" x14ac:dyDescent="0.3">
      <c r="B221" s="25"/>
      <c r="C221" s="25"/>
    </row>
    <row r="222" spans="1:6" ht="16.2" thickBot="1" x14ac:dyDescent="0.35">
      <c r="A222" s="39" t="s">
        <v>149</v>
      </c>
      <c r="B222" s="25"/>
      <c r="C222" s="25"/>
      <c r="D222" s="43">
        <f>SUM(D210:D220)</f>
        <v>25</v>
      </c>
      <c r="E222" s="43">
        <f>SUM(E210:E220)</f>
        <v>24</v>
      </c>
      <c r="F222" s="43">
        <f>SUM(F210:F220)</f>
        <v>24</v>
      </c>
    </row>
    <row r="223" spans="1:6" ht="16.2" thickTop="1" x14ac:dyDescent="0.3">
      <c r="B223" s="25"/>
      <c r="C223" s="25"/>
    </row>
    <row r="238" spans="1:1" x14ac:dyDescent="0.3">
      <c r="A238" t="s">
        <v>150</v>
      </c>
    </row>
    <row r="239" spans="1:1" x14ac:dyDescent="0.3">
      <c r="A239" s="46">
        <f>E1</f>
        <v>35287</v>
      </c>
    </row>
    <row r="240" spans="1:1" x14ac:dyDescent="0.3">
      <c r="A240" s="47" t="s">
        <v>151</v>
      </c>
    </row>
    <row r="241" spans="1:1" x14ac:dyDescent="0.3">
      <c r="A241" s="46">
        <f>E2</f>
        <v>35288</v>
      </c>
    </row>
    <row r="242" spans="1:1" x14ac:dyDescent="0.3">
      <c r="A242" s="47"/>
    </row>
  </sheetData>
  <phoneticPr fontId="0" type="noConversion"/>
  <pageMargins left="0.75" right="0.75" top="1" bottom="1" header="0.5" footer="0.5"/>
  <pageSetup orientation="portrait" r:id="rId1"/>
  <headerFooter alignWithMargins="0">
    <oddHeader>&amp;A</oddHeader>
    <oddFooter>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83"/>
  <sheetViews>
    <sheetView topLeftCell="A27" zoomScale="75" zoomScaleNormal="75" workbookViewId="0">
      <selection activeCell="B163" sqref="B163"/>
    </sheetView>
  </sheetViews>
  <sheetFormatPr defaultRowHeight="15.6" x14ac:dyDescent="0.3"/>
  <cols>
    <col min="1" max="1" width="45.6328125" customWidth="1"/>
    <col min="2" max="2" width="8.36328125" bestFit="1" customWidth="1"/>
    <col min="3" max="3" width="10.90625" bestFit="1" customWidth="1"/>
    <col min="5" max="5" width="13.81640625" bestFit="1" customWidth="1"/>
    <col min="6" max="6" width="13.81640625" customWidth="1"/>
    <col min="7" max="7" width="14.1796875" bestFit="1" customWidth="1"/>
    <col min="8" max="9" width="13" bestFit="1" customWidth="1"/>
  </cols>
  <sheetData>
    <row r="1" spans="1:8" ht="16.2" thickBot="1" x14ac:dyDescent="0.35">
      <c r="A1" s="48"/>
      <c r="B1" s="48"/>
      <c r="C1" s="48"/>
      <c r="D1" s="48"/>
      <c r="E1" s="48"/>
      <c r="F1" s="48"/>
      <c r="G1" s="58"/>
      <c r="H1" s="48"/>
    </row>
    <row r="2" spans="1:8" ht="16.8" thickTop="1" thickBot="1" x14ac:dyDescent="0.35">
      <c r="A2" s="48" t="s">
        <v>1</v>
      </c>
      <c r="B2" s="48"/>
      <c r="C2" s="48"/>
      <c r="D2" s="48"/>
      <c r="E2" s="48"/>
      <c r="F2" s="48"/>
      <c r="G2" s="189">
        <v>37850</v>
      </c>
      <c r="H2" s="48"/>
    </row>
    <row r="3" spans="1:8" ht="16.2" thickTop="1" x14ac:dyDescent="0.3">
      <c r="A3" s="49" t="s">
        <v>2</v>
      </c>
      <c r="B3" s="49"/>
      <c r="C3" s="49"/>
      <c r="D3" s="49"/>
      <c r="E3" s="49"/>
      <c r="F3" s="49"/>
      <c r="G3" s="49"/>
      <c r="H3" s="49"/>
    </row>
    <row r="4" spans="1:8" x14ac:dyDescent="0.3">
      <c r="A4" s="49" t="s">
        <v>267</v>
      </c>
      <c r="B4" s="49"/>
      <c r="C4" s="49"/>
      <c r="D4" s="49"/>
      <c r="E4" s="49"/>
      <c r="F4" s="49"/>
      <c r="G4" s="49"/>
      <c r="H4" s="49"/>
    </row>
    <row r="5" spans="1:8" x14ac:dyDescent="0.3">
      <c r="A5" s="49" t="s">
        <v>4</v>
      </c>
      <c r="B5" s="49"/>
      <c r="C5" s="49"/>
      <c r="D5" s="49"/>
      <c r="E5" s="49"/>
      <c r="F5" s="49"/>
      <c r="G5" s="49"/>
      <c r="H5" s="49"/>
    </row>
    <row r="6" spans="1:8" x14ac:dyDescent="0.3">
      <c r="A6" s="49" t="s">
        <v>5</v>
      </c>
      <c r="B6" s="49"/>
      <c r="C6" s="49"/>
      <c r="D6" s="49"/>
      <c r="E6" s="49"/>
      <c r="F6" s="49"/>
      <c r="G6" s="49"/>
      <c r="H6" s="49"/>
    </row>
    <row r="7" spans="1:8" x14ac:dyDescent="0.3">
      <c r="A7" s="49" t="s">
        <v>6</v>
      </c>
      <c r="B7" s="49"/>
      <c r="C7" s="49"/>
      <c r="D7" s="49"/>
      <c r="E7" s="49"/>
      <c r="F7" s="49"/>
      <c r="G7" s="49"/>
      <c r="H7" s="49"/>
    </row>
    <row r="8" spans="1:8" x14ac:dyDescent="0.3">
      <c r="A8" s="49" t="s">
        <v>7</v>
      </c>
      <c r="B8" s="49"/>
      <c r="C8" s="49"/>
      <c r="D8" s="49"/>
      <c r="E8" s="49"/>
      <c r="F8" s="49"/>
      <c r="G8" s="49"/>
      <c r="H8" s="49"/>
    </row>
    <row r="9" spans="1:8" x14ac:dyDescent="0.3">
      <c r="A9" s="49"/>
      <c r="B9" s="49"/>
      <c r="C9" s="49"/>
      <c r="D9" s="49"/>
      <c r="E9" s="49"/>
      <c r="F9" s="49"/>
      <c r="G9" s="49"/>
      <c r="H9" s="49"/>
    </row>
    <row r="10" spans="1:8" x14ac:dyDescent="0.3">
      <c r="A10" s="49"/>
      <c r="B10" s="49"/>
      <c r="C10" s="49"/>
      <c r="D10" s="49"/>
      <c r="E10" s="49"/>
      <c r="F10" s="49"/>
      <c r="G10" s="49"/>
      <c r="H10" s="49"/>
    </row>
    <row r="11" spans="1:8" x14ac:dyDescent="0.3">
      <c r="A11" s="49"/>
      <c r="B11" s="49"/>
      <c r="C11" s="49"/>
      <c r="D11" s="49"/>
      <c r="E11" s="49"/>
      <c r="F11" s="49"/>
      <c r="G11" s="49"/>
      <c r="H11" s="49"/>
    </row>
    <row r="12" spans="1:8" x14ac:dyDescent="0.3">
      <c r="A12" s="49" t="s">
        <v>10</v>
      </c>
      <c r="B12" s="49"/>
      <c r="C12" s="49"/>
      <c r="D12" s="49"/>
      <c r="E12" s="49"/>
      <c r="F12" s="49"/>
      <c r="G12" s="49"/>
      <c r="H12" s="49"/>
    </row>
    <row r="13" spans="1:8" x14ac:dyDescent="0.3">
      <c r="A13" s="1076" t="s">
        <v>233</v>
      </c>
      <c r="B13" s="1076"/>
      <c r="C13" s="1076"/>
      <c r="D13" s="1076"/>
      <c r="E13" s="1076"/>
      <c r="F13" s="1076"/>
      <c r="G13" s="1076"/>
      <c r="H13" s="1076"/>
    </row>
    <row r="14" spans="1:8" x14ac:dyDescent="0.3">
      <c r="A14" s="1076" t="s">
        <v>253</v>
      </c>
      <c r="B14" s="1076"/>
      <c r="C14" s="1076"/>
      <c r="D14" s="1076"/>
      <c r="E14" s="1076"/>
      <c r="F14" s="1076"/>
      <c r="G14" s="1076"/>
      <c r="H14" s="1076"/>
    </row>
    <row r="15" spans="1:8" x14ac:dyDescent="0.3">
      <c r="A15" s="1076" t="s">
        <v>231</v>
      </c>
      <c r="B15" s="1076"/>
      <c r="C15" s="1076"/>
      <c r="D15" s="1076"/>
      <c r="E15" s="1076"/>
      <c r="F15" s="1076"/>
      <c r="G15" s="1076"/>
      <c r="H15" s="1076"/>
    </row>
    <row r="16" spans="1:8" x14ac:dyDescent="0.3">
      <c r="A16" s="1076" t="s">
        <v>141</v>
      </c>
      <c r="B16" s="1076"/>
      <c r="C16" s="1076"/>
      <c r="D16" s="1076"/>
      <c r="E16" s="1076"/>
      <c r="F16" s="1076"/>
      <c r="G16" s="1076"/>
      <c r="H16" s="1076"/>
    </row>
    <row r="17" spans="1:10" x14ac:dyDescent="0.3">
      <c r="A17" s="49"/>
      <c r="B17" s="49"/>
      <c r="C17" s="49"/>
      <c r="D17" s="49"/>
      <c r="E17" s="49"/>
      <c r="F17" s="49"/>
      <c r="G17" s="49"/>
      <c r="H17" s="49"/>
    </row>
    <row r="18" spans="1:10" x14ac:dyDescent="0.3">
      <c r="A18" s="9"/>
      <c r="B18" s="9"/>
      <c r="C18" s="9"/>
      <c r="D18" s="9"/>
      <c r="E18" s="10" t="s">
        <v>15</v>
      </c>
      <c r="F18" s="48"/>
      <c r="G18" s="9"/>
      <c r="H18" s="48"/>
    </row>
    <row r="19" spans="1:10" x14ac:dyDescent="0.3">
      <c r="A19" s="9"/>
      <c r="B19" s="9"/>
      <c r="C19" s="9"/>
      <c r="D19" s="9"/>
      <c r="E19" s="122" t="s">
        <v>264</v>
      </c>
      <c r="F19" s="10" t="s">
        <v>262</v>
      </c>
      <c r="G19" s="48"/>
      <c r="H19" s="10"/>
      <c r="I19" s="10" t="s">
        <v>16</v>
      </c>
    </row>
    <row r="20" spans="1:10" x14ac:dyDescent="0.3">
      <c r="A20" s="9"/>
      <c r="B20" s="9"/>
      <c r="C20" s="9"/>
      <c r="D20" s="9"/>
      <c r="E20" s="122" t="s">
        <v>254</v>
      </c>
      <c r="F20" s="122" t="s">
        <v>254</v>
      </c>
      <c r="G20" s="122" t="s">
        <v>236</v>
      </c>
      <c r="H20" s="122" t="s">
        <v>215</v>
      </c>
      <c r="I20" s="122" t="s">
        <v>215</v>
      </c>
    </row>
    <row r="21" spans="1:10" ht="16.2" thickBot="1" x14ac:dyDescent="0.35">
      <c r="A21" s="11"/>
      <c r="B21" s="60"/>
      <c r="C21" s="60"/>
      <c r="D21" s="121"/>
      <c r="E21" s="54" t="s">
        <v>20</v>
      </c>
      <c r="F21" s="54" t="s">
        <v>20</v>
      </c>
      <c r="G21" s="54" t="s">
        <v>20</v>
      </c>
      <c r="H21" s="54" t="s">
        <v>20</v>
      </c>
      <c r="I21" s="54" t="s">
        <v>21</v>
      </c>
    </row>
    <row r="22" spans="1:10" ht="16.2" thickTop="1" x14ac:dyDescent="0.3">
      <c r="A22" s="49" t="s">
        <v>22</v>
      </c>
      <c r="B22" s="49"/>
      <c r="C22" s="49"/>
      <c r="D22" s="49"/>
      <c r="E22" s="49"/>
      <c r="F22" s="49"/>
      <c r="G22" s="49"/>
      <c r="H22" s="168"/>
      <c r="I22" s="158"/>
    </row>
    <row r="23" spans="1:10" x14ac:dyDescent="0.3">
      <c r="A23" s="49"/>
      <c r="B23" s="49"/>
      <c r="C23" s="49"/>
      <c r="D23" s="49"/>
      <c r="E23" s="49"/>
      <c r="F23" s="49"/>
      <c r="G23" s="49"/>
      <c r="H23" s="168"/>
      <c r="I23" s="158"/>
    </row>
    <row r="24" spans="1:10" x14ac:dyDescent="0.3">
      <c r="A24" s="134" t="s">
        <v>23</v>
      </c>
      <c r="B24" s="135" t="s">
        <v>24</v>
      </c>
      <c r="C24" s="135" t="s">
        <v>25</v>
      </c>
      <c r="D24" s="61"/>
      <c r="E24" s="49"/>
      <c r="F24" s="49"/>
      <c r="G24" s="75"/>
      <c r="H24" s="168"/>
      <c r="I24" s="158"/>
    </row>
    <row r="25" spans="1:10" x14ac:dyDescent="0.3">
      <c r="A25" s="132" t="s">
        <v>26</v>
      </c>
      <c r="B25" s="132"/>
      <c r="C25" s="132"/>
      <c r="D25" s="49"/>
      <c r="E25" s="62"/>
      <c r="F25" s="62"/>
      <c r="G25" s="65"/>
      <c r="H25" s="169"/>
      <c r="I25" s="159"/>
    </row>
    <row r="26" spans="1:10" x14ac:dyDescent="0.3">
      <c r="A26" s="132" t="s">
        <v>214</v>
      </c>
      <c r="B26" s="136">
        <v>18500</v>
      </c>
      <c r="C26" s="100">
        <v>22.75</v>
      </c>
      <c r="D26" s="62"/>
      <c r="E26" s="62"/>
      <c r="F26" s="62"/>
      <c r="G26" s="65"/>
      <c r="H26" s="169">
        <v>428837.5</v>
      </c>
      <c r="I26" s="154">
        <v>419677.37</v>
      </c>
    </row>
    <row r="27" spans="1:10" x14ac:dyDescent="0.3">
      <c r="A27" s="132" t="s">
        <v>235</v>
      </c>
      <c r="B27" s="136">
        <v>19225</v>
      </c>
      <c r="C27" s="100">
        <v>23.3</v>
      </c>
      <c r="D27" s="62"/>
      <c r="E27" s="62"/>
      <c r="F27" s="62"/>
      <c r="G27" s="65">
        <f>$B27*$C27</f>
        <v>447942.5</v>
      </c>
      <c r="H27" s="169"/>
      <c r="I27" s="154"/>
      <c r="J27" s="153"/>
    </row>
    <row r="28" spans="1:10" x14ac:dyDescent="0.3">
      <c r="A28" s="139" t="s">
        <v>251</v>
      </c>
      <c r="B28" s="140">
        <v>18300</v>
      </c>
      <c r="C28" s="141">
        <v>25.5</v>
      </c>
      <c r="D28" s="141"/>
      <c r="E28" s="141">
        <f>B28*C28</f>
        <v>466650</v>
      </c>
      <c r="F28" s="141">
        <v>466650</v>
      </c>
      <c r="G28" s="65"/>
      <c r="H28" s="169"/>
      <c r="I28" s="154"/>
    </row>
    <row r="29" spans="1:10" x14ac:dyDescent="0.3">
      <c r="A29" s="132" t="s">
        <v>31</v>
      </c>
      <c r="B29" s="132"/>
      <c r="C29" s="100"/>
      <c r="D29" s="100"/>
      <c r="E29" s="102"/>
      <c r="F29" s="102"/>
      <c r="G29" s="67"/>
      <c r="H29" s="170"/>
      <c r="I29" s="155"/>
    </row>
    <row r="30" spans="1:10" x14ac:dyDescent="0.3">
      <c r="A30" s="132" t="str">
        <f>$A$26</f>
        <v>FY 2001-2002</v>
      </c>
      <c r="B30" s="136">
        <v>3000</v>
      </c>
      <c r="C30" s="100">
        <v>15</v>
      </c>
      <c r="D30" s="100"/>
      <c r="E30" s="102"/>
      <c r="F30" s="102"/>
      <c r="G30" s="67"/>
      <c r="H30" s="170">
        <v>45000</v>
      </c>
      <c r="I30" s="154">
        <v>38978.78</v>
      </c>
    </row>
    <row r="31" spans="1:10" x14ac:dyDescent="0.3">
      <c r="A31" s="132" t="str">
        <f>$A$27</f>
        <v>FY 2002-2003</v>
      </c>
      <c r="B31" s="136">
        <v>2667</v>
      </c>
      <c r="C31" s="100">
        <v>15</v>
      </c>
      <c r="D31" s="100"/>
      <c r="E31" s="102"/>
      <c r="F31" s="102"/>
      <c r="G31" s="67">
        <f>$B31*$C31</f>
        <v>40005</v>
      </c>
      <c r="H31" s="170"/>
      <c r="I31" s="155"/>
    </row>
    <row r="32" spans="1:10" x14ac:dyDescent="0.3">
      <c r="A32" s="144" t="str">
        <f>$A$28</f>
        <v>FY 2003-2004</v>
      </c>
      <c r="B32" s="145">
        <v>2600</v>
      </c>
      <c r="C32" s="146">
        <v>15</v>
      </c>
      <c r="D32" s="146"/>
      <c r="E32" s="148">
        <f>B32*C32</f>
        <v>39000</v>
      </c>
      <c r="F32" s="148">
        <v>39000</v>
      </c>
      <c r="G32" s="67"/>
      <c r="H32" s="170"/>
      <c r="I32" s="155"/>
    </row>
    <row r="33" spans="1:9" x14ac:dyDescent="0.3">
      <c r="A33" s="144" t="s">
        <v>189</v>
      </c>
      <c r="B33" s="145"/>
      <c r="C33" s="146"/>
      <c r="D33" s="146"/>
      <c r="E33" s="148">
        <v>10000</v>
      </c>
      <c r="F33" s="148">
        <v>10000</v>
      </c>
      <c r="G33" s="67">
        <v>10000</v>
      </c>
      <c r="H33" s="170">
        <v>15000</v>
      </c>
      <c r="I33" s="155">
        <v>10765.13</v>
      </c>
    </row>
    <row r="34" spans="1:9" x14ac:dyDescent="0.3">
      <c r="A34" s="132" t="s">
        <v>33</v>
      </c>
      <c r="B34" s="132"/>
      <c r="C34" s="132"/>
      <c r="D34" s="132"/>
      <c r="E34" s="102">
        <v>20000</v>
      </c>
      <c r="F34" s="102">
        <v>20000</v>
      </c>
      <c r="G34" s="67">
        <v>20000</v>
      </c>
      <c r="H34" s="170">
        <v>14000</v>
      </c>
      <c r="I34" s="155">
        <v>14000</v>
      </c>
    </row>
    <row r="35" spans="1:9" x14ac:dyDescent="0.3">
      <c r="A35" s="132" t="s">
        <v>34</v>
      </c>
      <c r="B35" s="136"/>
      <c r="C35" s="100"/>
      <c r="D35" s="100"/>
      <c r="E35" s="102">
        <v>7000</v>
      </c>
      <c r="F35" s="102">
        <v>7000</v>
      </c>
      <c r="G35" s="67">
        <v>16000</v>
      </c>
      <c r="H35" s="170">
        <v>19000</v>
      </c>
      <c r="I35" s="155">
        <v>9445.84</v>
      </c>
    </row>
    <row r="36" spans="1:9" x14ac:dyDescent="0.3">
      <c r="A36" s="132" t="s">
        <v>35</v>
      </c>
      <c r="B36" s="132"/>
      <c r="C36" s="132"/>
      <c r="D36" s="132"/>
      <c r="E36" s="102">
        <v>10000</v>
      </c>
      <c r="F36" s="102">
        <v>10000</v>
      </c>
      <c r="G36" s="67">
        <v>7500</v>
      </c>
      <c r="H36" s="170">
        <v>7500</v>
      </c>
      <c r="I36" s="155"/>
    </row>
    <row r="37" spans="1:9" x14ac:dyDescent="0.3">
      <c r="A37" s="132" t="s">
        <v>38</v>
      </c>
      <c r="B37" s="132"/>
      <c r="C37" s="132"/>
      <c r="D37" s="132"/>
      <c r="E37" s="102"/>
      <c r="F37" s="102"/>
      <c r="G37" s="67"/>
      <c r="H37" s="171"/>
      <c r="I37" s="156"/>
    </row>
    <row r="38" spans="1:9" x14ac:dyDescent="0.3">
      <c r="A38" s="132" t="str">
        <f>$A$26</f>
        <v>FY 2001-2002</v>
      </c>
      <c r="B38" s="136">
        <f>B26</f>
        <v>18500</v>
      </c>
      <c r="C38" s="100">
        <v>2.75</v>
      </c>
      <c r="D38" s="100"/>
      <c r="E38" s="102"/>
      <c r="F38" s="102"/>
      <c r="G38" s="67"/>
      <c r="H38" s="170"/>
      <c r="I38" s="155"/>
    </row>
    <row r="39" spans="1:9" x14ac:dyDescent="0.3">
      <c r="A39" s="132" t="s">
        <v>40</v>
      </c>
      <c r="B39" s="136">
        <v>200</v>
      </c>
      <c r="C39" s="100">
        <v>4</v>
      </c>
      <c r="D39" s="100"/>
      <c r="E39" s="102"/>
      <c r="F39" s="102"/>
      <c r="G39" s="67"/>
      <c r="H39" s="170">
        <v>51837.5</v>
      </c>
      <c r="I39" s="155">
        <v>45717.49</v>
      </c>
    </row>
    <row r="40" spans="1:9" x14ac:dyDescent="0.3">
      <c r="A40" s="132" t="str">
        <f>$A$27</f>
        <v>FY 2002-2003</v>
      </c>
      <c r="B40" s="136">
        <f>B27</f>
        <v>19225</v>
      </c>
      <c r="C40" s="100">
        <v>3.2</v>
      </c>
      <c r="D40" s="100"/>
      <c r="E40" s="102"/>
      <c r="F40" s="102"/>
      <c r="G40" s="67">
        <f>B40*C40</f>
        <v>61520</v>
      </c>
      <c r="H40" s="170">
        <v>1200</v>
      </c>
      <c r="I40" s="167">
        <v>692</v>
      </c>
    </row>
    <row r="41" spans="1:9" x14ac:dyDescent="0.3">
      <c r="A41" s="132" t="s">
        <v>40</v>
      </c>
      <c r="B41" s="136">
        <v>300</v>
      </c>
      <c r="C41" s="100">
        <v>5</v>
      </c>
      <c r="D41" s="100"/>
      <c r="E41" s="102"/>
      <c r="F41" s="102"/>
      <c r="G41" s="67">
        <v>1250</v>
      </c>
      <c r="H41" s="170"/>
      <c r="I41" s="155"/>
    </row>
    <row r="42" spans="1:9" x14ac:dyDescent="0.3">
      <c r="A42" s="144" t="str">
        <f>$A$28</f>
        <v>FY 2003-2004</v>
      </c>
      <c r="B42" s="145">
        <f>B28</f>
        <v>18300</v>
      </c>
      <c r="C42" s="146">
        <v>3.25</v>
      </c>
      <c r="D42" s="146"/>
      <c r="E42" s="148">
        <f>B42*C42</f>
        <v>59475</v>
      </c>
      <c r="F42" s="148">
        <v>59475</v>
      </c>
      <c r="G42" s="67"/>
      <c r="H42" s="170"/>
      <c r="I42" s="155"/>
    </row>
    <row r="43" spans="1:9" x14ac:dyDescent="0.3">
      <c r="A43" s="132" t="s">
        <v>40</v>
      </c>
      <c r="B43" s="136">
        <v>250</v>
      </c>
      <c r="C43" s="100">
        <v>5</v>
      </c>
      <c r="D43" s="100"/>
      <c r="E43" s="102">
        <f>B43*C43</f>
        <v>1250</v>
      </c>
      <c r="F43" s="102">
        <v>1250</v>
      </c>
      <c r="G43" s="67"/>
      <c r="H43" s="170"/>
      <c r="I43" s="155"/>
    </row>
    <row r="44" spans="1:9" x14ac:dyDescent="0.3">
      <c r="A44" s="132" t="s">
        <v>209</v>
      </c>
      <c r="B44" s="137"/>
      <c r="C44" s="137"/>
      <c r="D44" s="100"/>
      <c r="E44" s="102"/>
      <c r="F44" s="102"/>
      <c r="G44" s="67"/>
      <c r="H44" s="170"/>
      <c r="I44" s="155"/>
    </row>
    <row r="45" spans="1:9" x14ac:dyDescent="0.3">
      <c r="A45" s="132" t="str">
        <f>$A$26</f>
        <v>FY 2001-2002</v>
      </c>
      <c r="B45" s="136">
        <f>+B26</f>
        <v>18500</v>
      </c>
      <c r="C45" s="100">
        <v>1</v>
      </c>
      <c r="D45" s="100"/>
      <c r="E45" s="102"/>
      <c r="F45" s="102"/>
      <c r="G45" s="67"/>
      <c r="H45" s="170">
        <v>18850</v>
      </c>
      <c r="I45" s="155">
        <v>18251.89</v>
      </c>
    </row>
    <row r="46" spans="1:9" x14ac:dyDescent="0.3">
      <c r="A46" s="132" t="str">
        <f>$A$27</f>
        <v>FY 2002-2003</v>
      </c>
      <c r="B46" s="136">
        <f>+B27</f>
        <v>19225</v>
      </c>
      <c r="C46" s="100">
        <v>1</v>
      </c>
      <c r="D46" s="100"/>
      <c r="E46" s="102"/>
      <c r="F46" s="102"/>
      <c r="G46" s="67">
        <f>+B46*C46</f>
        <v>19225</v>
      </c>
      <c r="H46" s="170"/>
      <c r="I46" s="155"/>
    </row>
    <row r="47" spans="1:9" x14ac:dyDescent="0.3">
      <c r="A47" s="139" t="str">
        <f>$A$28</f>
        <v>FY 2003-2004</v>
      </c>
      <c r="B47" s="140">
        <f>+B28</f>
        <v>18300</v>
      </c>
      <c r="C47" s="141">
        <v>1.25</v>
      </c>
      <c r="D47" s="141"/>
      <c r="E47" s="143">
        <f>+B47*C47</f>
        <v>22875</v>
      </c>
      <c r="F47" s="143">
        <v>22875</v>
      </c>
      <c r="G47" s="67"/>
      <c r="H47" s="170"/>
      <c r="I47" s="155"/>
    </row>
    <row r="48" spans="1:9" x14ac:dyDescent="0.3">
      <c r="A48" s="139" t="s">
        <v>205</v>
      </c>
      <c r="B48" s="140"/>
      <c r="C48" s="141"/>
      <c r="D48" s="141"/>
      <c r="E48" s="143">
        <v>20000</v>
      </c>
      <c r="F48" s="143">
        <v>20000</v>
      </c>
      <c r="G48" s="67">
        <v>20000</v>
      </c>
      <c r="H48" s="170">
        <v>20000</v>
      </c>
      <c r="I48" s="155">
        <v>17456.66</v>
      </c>
    </row>
    <row r="49" spans="1:9" x14ac:dyDescent="0.3">
      <c r="A49" s="139" t="s">
        <v>260</v>
      </c>
      <c r="B49" s="140"/>
      <c r="C49" s="141"/>
      <c r="D49" s="141"/>
      <c r="E49" s="143"/>
      <c r="F49" s="143"/>
      <c r="G49" s="67"/>
      <c r="H49" s="170">
        <v>15000</v>
      </c>
      <c r="I49" s="155">
        <v>20051</v>
      </c>
    </row>
    <row r="50" spans="1:9" x14ac:dyDescent="0.3">
      <c r="A50" s="139" t="s">
        <v>248</v>
      </c>
      <c r="B50" s="140"/>
      <c r="C50" s="141"/>
      <c r="D50" s="141"/>
      <c r="E50" s="143">
        <v>12500</v>
      </c>
      <c r="F50" s="143">
        <v>12500</v>
      </c>
      <c r="G50" s="187">
        <v>18500</v>
      </c>
      <c r="H50" s="188"/>
      <c r="I50" s="155">
        <v>20720.16</v>
      </c>
    </row>
    <row r="51" spans="1:9" x14ac:dyDescent="0.3">
      <c r="A51" s="132" t="s">
        <v>240</v>
      </c>
      <c r="B51" s="136"/>
      <c r="C51" s="100"/>
      <c r="D51" s="100"/>
      <c r="E51" s="102">
        <v>2000</v>
      </c>
      <c r="F51" s="102">
        <v>2000</v>
      </c>
      <c r="G51" s="67">
        <v>2000</v>
      </c>
      <c r="H51" s="170"/>
      <c r="I51" s="155">
        <v>1000</v>
      </c>
    </row>
    <row r="52" spans="1:9" x14ac:dyDescent="0.3">
      <c r="A52" s="132" t="s">
        <v>42</v>
      </c>
      <c r="B52" s="94"/>
      <c r="C52" s="94"/>
      <c r="D52" s="94"/>
      <c r="E52" s="102">
        <v>2500</v>
      </c>
      <c r="F52" s="102">
        <v>2500</v>
      </c>
      <c r="G52" s="67">
        <v>2000</v>
      </c>
      <c r="H52" s="170">
        <v>1000</v>
      </c>
      <c r="I52" s="155">
        <v>2404.3000000000002</v>
      </c>
    </row>
    <row r="53" spans="1:9" x14ac:dyDescent="0.3">
      <c r="A53" s="132" t="s">
        <v>191</v>
      </c>
      <c r="B53" s="136"/>
      <c r="C53" s="100"/>
      <c r="D53" s="100"/>
      <c r="E53" s="101">
        <v>5000</v>
      </c>
      <c r="F53" s="101">
        <v>5000</v>
      </c>
      <c r="G53" s="70">
        <v>5000</v>
      </c>
      <c r="H53" s="172">
        <v>4000</v>
      </c>
      <c r="I53" s="157">
        <v>2785.86</v>
      </c>
    </row>
    <row r="54" spans="1:9" ht="16.2" thickBot="1" x14ac:dyDescent="0.35">
      <c r="A54" s="9" t="s">
        <v>44</v>
      </c>
      <c r="B54" s="63"/>
      <c r="C54" s="62"/>
      <c r="D54" s="62"/>
      <c r="E54" s="131">
        <f>SUM(E28:E53)</f>
        <v>678250</v>
      </c>
      <c r="F54" s="131">
        <v>678250</v>
      </c>
      <c r="G54" s="73">
        <f>SUM(G27:G53)</f>
        <v>670942.5</v>
      </c>
      <c r="H54" s="173">
        <f>SUM(H26:H53)</f>
        <v>641225</v>
      </c>
      <c r="I54" s="160">
        <f>SUM(I26:I53)</f>
        <v>621946.48000000021</v>
      </c>
    </row>
    <row r="55" spans="1:9" ht="16.2" thickTop="1" x14ac:dyDescent="0.3">
      <c r="A55" s="49"/>
      <c r="B55" s="49"/>
      <c r="C55" s="49"/>
      <c r="D55" s="49"/>
      <c r="E55" s="132"/>
      <c r="F55" s="132"/>
      <c r="G55" s="75"/>
      <c r="H55" s="168"/>
      <c r="I55" s="158"/>
    </row>
    <row r="56" spans="1:9" x14ac:dyDescent="0.3">
      <c r="A56" s="9" t="s">
        <v>46</v>
      </c>
      <c r="B56" s="63"/>
      <c r="C56" s="62"/>
      <c r="D56" s="62"/>
      <c r="E56" s="132"/>
      <c r="F56" s="132"/>
      <c r="G56" s="75"/>
      <c r="H56" s="168"/>
      <c r="I56" s="158"/>
    </row>
    <row r="57" spans="1:9" x14ac:dyDescent="0.3">
      <c r="A57" s="9" t="s">
        <v>47</v>
      </c>
      <c r="B57" s="63"/>
      <c r="C57" s="62"/>
      <c r="D57" s="62"/>
      <c r="E57" s="132"/>
      <c r="F57" s="132"/>
      <c r="G57" s="75"/>
      <c r="H57" s="168"/>
      <c r="I57" s="158"/>
    </row>
    <row r="58" spans="1:9" x14ac:dyDescent="0.3">
      <c r="A58" s="132" t="s">
        <v>72</v>
      </c>
      <c r="B58" s="63"/>
      <c r="C58" s="49"/>
      <c r="D58" s="49"/>
      <c r="E58" s="94">
        <v>1500</v>
      </c>
      <c r="F58" s="94">
        <v>1500</v>
      </c>
      <c r="G58" s="77">
        <v>1500</v>
      </c>
      <c r="H58" s="174">
        <v>1750</v>
      </c>
      <c r="I58" s="161">
        <v>1625</v>
      </c>
    </row>
    <row r="59" spans="1:9" x14ac:dyDescent="0.3">
      <c r="A59" s="132" t="s">
        <v>177</v>
      </c>
      <c r="B59" s="63"/>
      <c r="C59" s="49"/>
      <c r="D59" s="49"/>
      <c r="E59" s="94">
        <v>50</v>
      </c>
      <c r="F59" s="94">
        <v>50</v>
      </c>
      <c r="G59" s="77">
        <v>50</v>
      </c>
      <c r="H59" s="174">
        <v>50</v>
      </c>
      <c r="I59" s="161">
        <v>23.82</v>
      </c>
    </row>
    <row r="60" spans="1:9" x14ac:dyDescent="0.3">
      <c r="A60" s="139" t="s">
        <v>159</v>
      </c>
      <c r="B60" s="149"/>
      <c r="C60" s="150"/>
      <c r="D60" s="150"/>
      <c r="E60" s="138">
        <v>9000</v>
      </c>
      <c r="F60" s="138">
        <v>9000</v>
      </c>
      <c r="G60" s="151">
        <v>7800</v>
      </c>
      <c r="H60" s="175">
        <v>6800</v>
      </c>
      <c r="I60" s="161">
        <v>6200.14</v>
      </c>
    </row>
    <row r="61" spans="1:9" x14ac:dyDescent="0.3">
      <c r="A61" s="132" t="s">
        <v>161</v>
      </c>
      <c r="B61" s="63"/>
      <c r="C61" s="49"/>
      <c r="D61" s="49"/>
      <c r="E61" s="94">
        <v>1200</v>
      </c>
      <c r="F61" s="94">
        <v>1200</v>
      </c>
      <c r="G61" s="77">
        <v>1600</v>
      </c>
      <c r="H61" s="174">
        <v>1600</v>
      </c>
      <c r="I61" s="161">
        <v>1036.24</v>
      </c>
    </row>
    <row r="62" spans="1:9" x14ac:dyDescent="0.3">
      <c r="A62" s="132" t="s">
        <v>65</v>
      </c>
      <c r="B62" s="63"/>
      <c r="C62" s="49"/>
      <c r="D62" s="49"/>
      <c r="E62" s="94">
        <v>5000</v>
      </c>
      <c r="F62" s="94">
        <v>5000</v>
      </c>
      <c r="G62" s="77">
        <v>5300</v>
      </c>
      <c r="H62" s="174">
        <v>4200</v>
      </c>
      <c r="I62" s="161">
        <v>4855.3599999999997</v>
      </c>
    </row>
    <row r="63" spans="1:9" x14ac:dyDescent="0.3">
      <c r="A63" s="132" t="s">
        <v>60</v>
      </c>
      <c r="B63" s="63"/>
      <c r="C63" s="49"/>
      <c r="D63" s="49"/>
      <c r="E63" s="94">
        <v>1100</v>
      </c>
      <c r="F63" s="94">
        <v>1100</v>
      </c>
      <c r="G63" s="77">
        <v>1100</v>
      </c>
      <c r="H63" s="174">
        <v>1400</v>
      </c>
      <c r="I63" s="161">
        <v>929</v>
      </c>
    </row>
    <row r="64" spans="1:9" x14ac:dyDescent="0.3">
      <c r="A64" s="132" t="s">
        <v>229</v>
      </c>
      <c r="B64" s="63"/>
      <c r="C64" s="49"/>
      <c r="D64" s="49"/>
      <c r="E64" s="94">
        <v>5000</v>
      </c>
      <c r="F64" s="94">
        <v>5000</v>
      </c>
      <c r="G64" s="77">
        <v>4200</v>
      </c>
      <c r="H64" s="174">
        <v>3800</v>
      </c>
      <c r="I64" s="161">
        <v>3227.8</v>
      </c>
    </row>
    <row r="65" spans="1:9" x14ac:dyDescent="0.3">
      <c r="A65" s="132" t="s">
        <v>67</v>
      </c>
      <c r="B65" s="63"/>
      <c r="C65" s="49"/>
      <c r="D65" s="49"/>
      <c r="E65" s="94">
        <v>0</v>
      </c>
      <c r="F65" s="94">
        <v>0</v>
      </c>
      <c r="G65" s="77">
        <v>0</v>
      </c>
      <c r="H65" s="174">
        <v>0</v>
      </c>
      <c r="I65" s="161">
        <v>288</v>
      </c>
    </row>
    <row r="66" spans="1:9" x14ac:dyDescent="0.3">
      <c r="A66" s="132" t="s">
        <v>246</v>
      </c>
      <c r="B66" s="63"/>
      <c r="C66" s="49"/>
      <c r="D66" s="49"/>
      <c r="E66" s="94">
        <v>8000</v>
      </c>
      <c r="F66" s="94">
        <v>8000</v>
      </c>
      <c r="G66" s="77">
        <v>8300</v>
      </c>
      <c r="H66" s="174">
        <v>8300</v>
      </c>
      <c r="I66" s="161">
        <v>8294.24</v>
      </c>
    </row>
    <row r="67" spans="1:9" x14ac:dyDescent="0.3">
      <c r="A67" s="132" t="s">
        <v>252</v>
      </c>
      <c r="B67" s="63"/>
      <c r="C67" s="49"/>
      <c r="D67" s="49"/>
      <c r="E67" s="94">
        <v>18500</v>
      </c>
      <c r="F67" s="94">
        <v>18500</v>
      </c>
      <c r="G67" s="77">
        <v>15800</v>
      </c>
      <c r="H67" s="174">
        <v>15400</v>
      </c>
      <c r="I67" s="161">
        <v>16755.8</v>
      </c>
    </row>
    <row r="68" spans="1:9" x14ac:dyDescent="0.3">
      <c r="A68" s="132" t="s">
        <v>176</v>
      </c>
      <c r="B68" s="63"/>
      <c r="C68" s="49"/>
      <c r="D68" s="49"/>
      <c r="E68" s="94">
        <v>100</v>
      </c>
      <c r="F68" s="94">
        <v>100</v>
      </c>
      <c r="G68" s="77">
        <v>100</v>
      </c>
      <c r="H68" s="174">
        <v>200</v>
      </c>
      <c r="I68" s="161">
        <v>19.16</v>
      </c>
    </row>
    <row r="69" spans="1:9" x14ac:dyDescent="0.3">
      <c r="A69" s="132" t="s">
        <v>265</v>
      </c>
      <c r="B69" s="63"/>
      <c r="C69" s="49"/>
      <c r="D69" s="49"/>
      <c r="E69" s="94">
        <v>44000</v>
      </c>
      <c r="F69" s="94">
        <v>44000</v>
      </c>
      <c r="G69" s="77">
        <v>42500</v>
      </c>
      <c r="H69" s="174">
        <v>42500</v>
      </c>
      <c r="I69" s="161">
        <v>43093.63</v>
      </c>
    </row>
    <row r="70" spans="1:9" x14ac:dyDescent="0.3">
      <c r="A70" s="132" t="s">
        <v>57</v>
      </c>
      <c r="B70" s="63"/>
      <c r="C70" s="49"/>
      <c r="D70" s="49"/>
      <c r="E70" s="94">
        <v>3600</v>
      </c>
      <c r="F70" s="94">
        <v>3600</v>
      </c>
      <c r="G70" s="77">
        <v>4200</v>
      </c>
      <c r="H70" s="174">
        <v>4100</v>
      </c>
      <c r="I70" s="161">
        <v>3573.52</v>
      </c>
    </row>
    <row r="71" spans="1:9" x14ac:dyDescent="0.3">
      <c r="A71" s="132" t="s">
        <v>52</v>
      </c>
      <c r="B71" s="63"/>
      <c r="C71" s="49"/>
      <c r="D71" s="49"/>
      <c r="E71" s="94">
        <v>19000</v>
      </c>
      <c r="F71" s="94">
        <v>19000</v>
      </c>
      <c r="G71" s="77">
        <v>19000</v>
      </c>
      <c r="H71" s="174">
        <v>18250</v>
      </c>
      <c r="I71" s="161">
        <v>18036.45</v>
      </c>
    </row>
    <row r="72" spans="1:9" x14ac:dyDescent="0.3">
      <c r="A72" s="132" t="s">
        <v>211</v>
      </c>
      <c r="B72" s="63"/>
      <c r="C72" s="49"/>
      <c r="D72" s="49"/>
      <c r="E72" s="94">
        <v>10000</v>
      </c>
      <c r="F72" s="94">
        <v>10000</v>
      </c>
      <c r="G72" s="77">
        <v>17000</v>
      </c>
      <c r="H72" s="174">
        <v>15500</v>
      </c>
      <c r="I72" s="161">
        <v>13772.87</v>
      </c>
    </row>
    <row r="73" spans="1:9" x14ac:dyDescent="0.3">
      <c r="A73" s="139" t="s">
        <v>117</v>
      </c>
      <c r="B73" s="149"/>
      <c r="C73" s="150"/>
      <c r="D73" s="150"/>
      <c r="E73" s="138">
        <v>14000</v>
      </c>
      <c r="F73" s="138">
        <v>14000</v>
      </c>
      <c r="G73" s="151">
        <v>20000</v>
      </c>
      <c r="H73" s="175">
        <v>1500</v>
      </c>
      <c r="I73" s="186">
        <v>16667.89</v>
      </c>
    </row>
    <row r="74" spans="1:9" x14ac:dyDescent="0.3">
      <c r="A74" s="132" t="s">
        <v>157</v>
      </c>
      <c r="B74" s="63"/>
      <c r="C74" s="49"/>
      <c r="D74" s="49"/>
      <c r="E74" s="94">
        <v>300</v>
      </c>
      <c r="F74" s="94">
        <v>300</v>
      </c>
      <c r="G74" s="77">
        <v>300</v>
      </c>
      <c r="H74" s="174">
        <v>300</v>
      </c>
      <c r="I74" s="161">
        <v>300</v>
      </c>
    </row>
    <row r="75" spans="1:9" x14ac:dyDescent="0.3">
      <c r="A75" s="132" t="s">
        <v>54</v>
      </c>
      <c r="B75" s="63"/>
      <c r="C75" s="49"/>
      <c r="D75" s="49"/>
      <c r="E75" s="94">
        <v>18000</v>
      </c>
      <c r="F75" s="94">
        <v>18000</v>
      </c>
      <c r="G75" s="77">
        <v>17500</v>
      </c>
      <c r="H75" s="174">
        <v>17500</v>
      </c>
      <c r="I75" s="161">
        <v>19424.37</v>
      </c>
    </row>
    <row r="76" spans="1:9" x14ac:dyDescent="0.3">
      <c r="A76" s="132" t="s">
        <v>50</v>
      </c>
      <c r="B76" s="63"/>
      <c r="C76" s="49"/>
      <c r="D76" s="49"/>
      <c r="E76" s="94">
        <v>100620</v>
      </c>
      <c r="F76" s="94">
        <v>100620</v>
      </c>
      <c r="G76" s="77">
        <v>103480</v>
      </c>
      <c r="H76" s="174">
        <v>99500</v>
      </c>
      <c r="I76" s="162">
        <v>105998.37</v>
      </c>
    </row>
    <row r="77" spans="1:9" x14ac:dyDescent="0.3">
      <c r="A77" s="132" t="s">
        <v>51</v>
      </c>
      <c r="B77" s="63"/>
      <c r="C77" s="49"/>
      <c r="D77" s="49"/>
      <c r="E77" s="94">
        <v>3500</v>
      </c>
      <c r="F77" s="94">
        <v>3500</v>
      </c>
      <c r="G77" s="77">
        <v>3640</v>
      </c>
      <c r="H77" s="174">
        <v>3500</v>
      </c>
      <c r="I77" s="162">
        <v>3500</v>
      </c>
    </row>
    <row r="78" spans="1:9" x14ac:dyDescent="0.3">
      <c r="A78" s="132" t="s">
        <v>250</v>
      </c>
      <c r="B78" s="63"/>
      <c r="C78" s="49"/>
      <c r="D78" s="49"/>
      <c r="E78" s="94">
        <v>52500</v>
      </c>
      <c r="F78" s="94">
        <v>52500</v>
      </c>
      <c r="G78" s="77">
        <v>51250</v>
      </c>
      <c r="H78" s="174">
        <v>49500</v>
      </c>
      <c r="I78" s="162">
        <v>49649.84</v>
      </c>
    </row>
    <row r="79" spans="1:9" x14ac:dyDescent="0.3">
      <c r="A79" s="139" t="s">
        <v>48</v>
      </c>
      <c r="B79" s="149"/>
      <c r="C79" s="142"/>
      <c r="D79" s="142"/>
      <c r="E79" s="138">
        <v>83000</v>
      </c>
      <c r="F79" s="138">
        <v>83000</v>
      </c>
      <c r="G79" s="151">
        <v>78000</v>
      </c>
      <c r="H79" s="175">
        <v>75000</v>
      </c>
      <c r="I79" s="162">
        <v>75738.13</v>
      </c>
    </row>
    <row r="80" spans="1:9" x14ac:dyDescent="0.3">
      <c r="A80" s="132" t="s">
        <v>245</v>
      </c>
      <c r="B80" s="63"/>
      <c r="C80" s="49"/>
      <c r="D80" s="49"/>
      <c r="E80" s="94">
        <v>6850</v>
      </c>
      <c r="F80" s="94">
        <v>6850</v>
      </c>
      <c r="G80" s="77">
        <v>6600</v>
      </c>
      <c r="H80" s="174">
        <v>6300</v>
      </c>
      <c r="I80" s="161">
        <v>6300</v>
      </c>
    </row>
    <row r="81" spans="1:9" x14ac:dyDescent="0.3">
      <c r="A81" s="132" t="s">
        <v>247</v>
      </c>
      <c r="B81" s="63"/>
      <c r="C81" s="49"/>
      <c r="D81" s="49"/>
      <c r="E81" s="94">
        <v>1500</v>
      </c>
      <c r="F81" s="94">
        <v>1500</v>
      </c>
      <c r="G81" s="77">
        <v>2000</v>
      </c>
      <c r="H81" s="174">
        <v>2000</v>
      </c>
      <c r="I81" s="161">
        <v>1541.31</v>
      </c>
    </row>
    <row r="82" spans="1:9" x14ac:dyDescent="0.3">
      <c r="A82" s="132" t="s">
        <v>223</v>
      </c>
      <c r="B82" s="63"/>
      <c r="C82" s="62"/>
      <c r="D82" s="62"/>
      <c r="E82" s="94">
        <v>2000</v>
      </c>
      <c r="F82" s="94">
        <v>2000</v>
      </c>
      <c r="G82" s="77">
        <v>2000</v>
      </c>
      <c r="H82" s="174">
        <v>1500</v>
      </c>
      <c r="I82" s="162">
        <v>1931.79</v>
      </c>
    </row>
    <row r="83" spans="1:9" x14ac:dyDescent="0.3">
      <c r="A83" s="132" t="s">
        <v>172</v>
      </c>
      <c r="B83" s="63"/>
      <c r="C83" s="49"/>
      <c r="D83" s="49"/>
      <c r="E83" s="94">
        <v>1750</v>
      </c>
      <c r="F83" s="94">
        <v>1750</v>
      </c>
      <c r="G83" s="77">
        <v>1750</v>
      </c>
      <c r="H83" s="174">
        <v>1400</v>
      </c>
      <c r="I83" s="161">
        <v>1433.17</v>
      </c>
    </row>
    <row r="84" spans="1:9" x14ac:dyDescent="0.3">
      <c r="A84" s="132" t="s">
        <v>56</v>
      </c>
      <c r="B84" s="63"/>
      <c r="C84" s="49"/>
      <c r="D84" s="49"/>
      <c r="E84" s="94">
        <v>3200</v>
      </c>
      <c r="F84" s="94">
        <v>3200</v>
      </c>
      <c r="G84" s="77">
        <v>4000</v>
      </c>
      <c r="H84" s="174">
        <v>4000</v>
      </c>
      <c r="I84" s="161">
        <v>3368.72</v>
      </c>
    </row>
    <row r="85" spans="1:9" x14ac:dyDescent="0.3">
      <c r="A85" s="132" t="s">
        <v>158</v>
      </c>
      <c r="B85" s="63"/>
      <c r="C85" s="49"/>
      <c r="D85" s="49"/>
      <c r="E85" s="116">
        <v>7150</v>
      </c>
      <c r="F85" s="116">
        <v>7150</v>
      </c>
      <c r="G85" s="127">
        <v>6900</v>
      </c>
      <c r="H85" s="176">
        <v>6600</v>
      </c>
      <c r="I85" s="163">
        <v>7039.81</v>
      </c>
    </row>
    <row r="86" spans="1:9" x14ac:dyDescent="0.3">
      <c r="A86" s="132" t="s">
        <v>241</v>
      </c>
      <c r="B86" s="63"/>
      <c r="C86" s="49"/>
      <c r="D86" s="49"/>
      <c r="E86" s="95">
        <v>2000</v>
      </c>
      <c r="F86" s="95">
        <v>2000</v>
      </c>
      <c r="G86" s="81">
        <v>2000</v>
      </c>
      <c r="H86" s="177"/>
      <c r="I86" s="164">
        <v>2009</v>
      </c>
    </row>
    <row r="87" spans="1:9" x14ac:dyDescent="0.3">
      <c r="A87" s="9" t="s">
        <v>73</v>
      </c>
      <c r="B87" s="63"/>
      <c r="C87" s="49"/>
      <c r="D87" s="49"/>
      <c r="E87" s="102">
        <f>SUM(E58:E86)</f>
        <v>422420</v>
      </c>
      <c r="F87" s="102">
        <v>422420</v>
      </c>
      <c r="G87" s="67">
        <f>SUM(G58:G86)</f>
        <v>427870</v>
      </c>
      <c r="H87" s="161">
        <f>SUM(H58:H86)</f>
        <v>392450</v>
      </c>
      <c r="I87" s="161">
        <f>SUM(I58:I86)</f>
        <v>416633.42999999993</v>
      </c>
    </row>
    <row r="88" spans="1:9" x14ac:dyDescent="0.3">
      <c r="A88" s="49"/>
      <c r="B88" s="49"/>
      <c r="C88" s="49"/>
      <c r="D88" s="49"/>
      <c r="E88" s="132"/>
      <c r="F88" s="132"/>
      <c r="G88" s="75"/>
      <c r="H88" s="168"/>
      <c r="I88" s="158"/>
    </row>
    <row r="89" spans="1:9" x14ac:dyDescent="0.3">
      <c r="A89" s="9" t="s">
        <v>74</v>
      </c>
      <c r="B89" s="49"/>
      <c r="C89" s="49"/>
      <c r="D89" s="49"/>
      <c r="E89" s="132"/>
      <c r="F89" s="132"/>
      <c r="G89" s="75"/>
      <c r="H89" s="168"/>
      <c r="I89" s="158"/>
    </row>
    <row r="90" spans="1:9" x14ac:dyDescent="0.3">
      <c r="A90" s="132" t="s">
        <v>197</v>
      </c>
      <c r="B90" s="49"/>
      <c r="C90" s="49"/>
      <c r="D90" s="49"/>
      <c r="E90" s="94">
        <v>29000</v>
      </c>
      <c r="F90" s="94">
        <v>29000</v>
      </c>
      <c r="G90" s="77">
        <v>28600</v>
      </c>
      <c r="H90" s="174">
        <v>27500</v>
      </c>
      <c r="I90" s="161">
        <v>27500</v>
      </c>
    </row>
    <row r="91" spans="1:9" x14ac:dyDescent="0.3">
      <c r="A91" s="132" t="s">
        <v>198</v>
      </c>
      <c r="B91" s="49"/>
      <c r="C91" s="49"/>
      <c r="D91" s="49"/>
      <c r="E91" s="94">
        <v>9500</v>
      </c>
      <c r="F91" s="94">
        <v>9500</v>
      </c>
      <c r="G91" s="77">
        <v>9100</v>
      </c>
      <c r="H91" s="174">
        <v>8750</v>
      </c>
      <c r="I91" s="161">
        <v>8747.7000000000007</v>
      </c>
    </row>
    <row r="92" spans="1:9" x14ac:dyDescent="0.3">
      <c r="A92" s="132" t="s">
        <v>199</v>
      </c>
      <c r="B92" s="49"/>
      <c r="C92" s="49"/>
      <c r="D92" s="49"/>
      <c r="E92" s="94">
        <v>3250</v>
      </c>
      <c r="F92" s="94">
        <v>3250</v>
      </c>
      <c r="G92" s="77">
        <v>3120</v>
      </c>
      <c r="H92" s="174">
        <v>3000</v>
      </c>
      <c r="I92" s="161">
        <v>3000</v>
      </c>
    </row>
    <row r="93" spans="1:9" x14ac:dyDescent="0.3">
      <c r="A93" s="132" t="s">
        <v>200</v>
      </c>
      <c r="B93" s="49"/>
      <c r="C93" s="49"/>
      <c r="D93" s="49"/>
      <c r="E93" s="94">
        <v>3750</v>
      </c>
      <c r="F93" s="94">
        <v>3750</v>
      </c>
      <c r="G93" s="77">
        <v>3640</v>
      </c>
      <c r="H93" s="174">
        <v>3500</v>
      </c>
      <c r="I93" s="161">
        <v>3480.06</v>
      </c>
    </row>
    <row r="94" spans="1:9" x14ac:dyDescent="0.3">
      <c r="A94" s="9" t="s">
        <v>84</v>
      </c>
      <c r="B94" s="49"/>
      <c r="C94" s="49"/>
      <c r="D94" s="49"/>
      <c r="E94" s="94"/>
      <c r="F94" s="94"/>
      <c r="G94" s="77"/>
      <c r="H94" s="174"/>
      <c r="I94" s="161"/>
    </row>
    <row r="95" spans="1:9" x14ac:dyDescent="0.3">
      <c r="A95" s="132" t="s">
        <v>86</v>
      </c>
      <c r="B95" s="49"/>
      <c r="C95" s="49"/>
      <c r="D95" s="49"/>
      <c r="E95" s="94">
        <v>22400</v>
      </c>
      <c r="F95" s="94">
        <v>22400</v>
      </c>
      <c r="G95" s="77">
        <v>21300</v>
      </c>
      <c r="H95" s="174">
        <v>20500</v>
      </c>
      <c r="I95" s="163">
        <v>22450.880000000001</v>
      </c>
    </row>
    <row r="96" spans="1:9" x14ac:dyDescent="0.3">
      <c r="A96" s="132" t="s">
        <v>85</v>
      </c>
      <c r="B96" s="49"/>
      <c r="C96" s="49"/>
      <c r="D96" s="49"/>
      <c r="E96" s="95">
        <v>55000</v>
      </c>
      <c r="F96" s="95">
        <v>55000</v>
      </c>
      <c r="G96" s="81">
        <v>55000</v>
      </c>
      <c r="H96" s="177">
        <v>54151.21</v>
      </c>
      <c r="I96" s="165">
        <v>48191.96</v>
      </c>
    </row>
    <row r="97" spans="1:9" x14ac:dyDescent="0.3">
      <c r="A97" s="57" t="s">
        <v>87</v>
      </c>
      <c r="B97" s="49"/>
      <c r="C97" s="49"/>
      <c r="D97" s="49"/>
      <c r="E97" s="102">
        <f>SUM(E90:E96)</f>
        <v>122900</v>
      </c>
      <c r="F97" s="102">
        <v>122900</v>
      </c>
      <c r="G97" s="67">
        <f>SUM(G90:G96)</f>
        <v>120760</v>
      </c>
      <c r="H97" s="161">
        <f>SUM(H90:H96)</f>
        <v>117401.20999999999</v>
      </c>
      <c r="I97" s="161">
        <f>SUM(I90:I96)</f>
        <v>113370.6</v>
      </c>
    </row>
    <row r="98" spans="1:9" x14ac:dyDescent="0.3">
      <c r="A98" s="49"/>
      <c r="B98" s="49"/>
      <c r="C98" s="49"/>
      <c r="D98" s="49"/>
      <c r="E98" s="102"/>
      <c r="F98" s="102"/>
      <c r="G98" s="67"/>
      <c r="H98" s="170"/>
      <c r="I98" s="161"/>
    </row>
    <row r="99" spans="1:9" x14ac:dyDescent="0.3">
      <c r="A99" s="9" t="s">
        <v>88</v>
      </c>
      <c r="B99" s="49"/>
      <c r="C99" s="49"/>
      <c r="D99" s="49"/>
      <c r="E99" s="102"/>
      <c r="F99" s="102"/>
      <c r="G99" s="67"/>
      <c r="H99" s="170"/>
      <c r="I99" s="161"/>
    </row>
    <row r="100" spans="1:9" x14ac:dyDescent="0.3">
      <c r="A100" s="132" t="s">
        <v>220</v>
      </c>
      <c r="B100" s="49"/>
      <c r="C100" s="49"/>
      <c r="D100" s="49"/>
      <c r="E100" s="116"/>
      <c r="F100" s="116"/>
      <c r="G100" s="127">
        <v>0</v>
      </c>
      <c r="H100" s="176">
        <v>2500</v>
      </c>
      <c r="I100" s="163">
        <v>657.35</v>
      </c>
    </row>
    <row r="101" spans="1:9" x14ac:dyDescent="0.3">
      <c r="A101" s="132" t="s">
        <v>70</v>
      </c>
      <c r="B101" s="49"/>
      <c r="C101" s="49"/>
      <c r="D101" s="49"/>
      <c r="E101" s="116">
        <v>500</v>
      </c>
      <c r="F101" s="116">
        <v>500</v>
      </c>
      <c r="G101" s="127">
        <v>500</v>
      </c>
      <c r="H101" s="176">
        <v>850</v>
      </c>
      <c r="I101" s="163">
        <v>633.75</v>
      </c>
    </row>
    <row r="102" spans="1:9" x14ac:dyDescent="0.3">
      <c r="A102" s="132" t="s">
        <v>222</v>
      </c>
      <c r="B102" s="49"/>
      <c r="C102" s="49"/>
      <c r="D102" s="49"/>
      <c r="E102" s="94">
        <v>400</v>
      </c>
      <c r="F102" s="94">
        <v>400</v>
      </c>
      <c r="G102" s="77">
        <v>400</v>
      </c>
      <c r="H102" s="174">
        <v>250</v>
      </c>
      <c r="I102" s="163"/>
    </row>
    <row r="103" spans="1:9" x14ac:dyDescent="0.3">
      <c r="A103" s="132" t="s">
        <v>94</v>
      </c>
      <c r="B103" s="49"/>
      <c r="C103" s="49"/>
      <c r="D103" s="49"/>
      <c r="E103" s="94">
        <v>1200</v>
      </c>
      <c r="F103" s="94">
        <v>1200</v>
      </c>
      <c r="G103" s="77">
        <v>1200</v>
      </c>
      <c r="H103" s="174">
        <v>1200</v>
      </c>
      <c r="I103" s="161">
        <v>890.19</v>
      </c>
    </row>
    <row r="104" spans="1:9" x14ac:dyDescent="0.3">
      <c r="A104" s="132" t="s">
        <v>266</v>
      </c>
      <c r="B104" s="49"/>
      <c r="C104" s="49"/>
      <c r="D104" s="49"/>
      <c r="E104" s="94">
        <v>5000</v>
      </c>
      <c r="F104" s="94">
        <v>5000</v>
      </c>
      <c r="G104" s="77">
        <v>6000</v>
      </c>
      <c r="H104" s="174">
        <v>6000</v>
      </c>
      <c r="I104" s="161">
        <v>3900.1</v>
      </c>
    </row>
    <row r="105" spans="1:9" x14ac:dyDescent="0.3">
      <c r="A105" s="132" t="s">
        <v>95</v>
      </c>
      <c r="B105" s="49"/>
      <c r="C105" s="49"/>
      <c r="D105" s="49"/>
      <c r="E105" s="94">
        <v>1000</v>
      </c>
      <c r="F105" s="94">
        <v>1000</v>
      </c>
      <c r="G105" s="77">
        <v>1000</v>
      </c>
      <c r="H105" s="174">
        <v>1000</v>
      </c>
      <c r="I105" s="161">
        <v>1082.97</v>
      </c>
    </row>
    <row r="106" spans="1:9" x14ac:dyDescent="0.3">
      <c r="A106" s="132" t="s">
        <v>193</v>
      </c>
      <c r="B106" s="49"/>
      <c r="C106" s="49"/>
      <c r="D106" s="49"/>
      <c r="E106" s="94">
        <v>850</v>
      </c>
      <c r="F106" s="94">
        <v>850</v>
      </c>
      <c r="G106" s="77">
        <v>850</v>
      </c>
      <c r="H106" s="174">
        <v>850</v>
      </c>
      <c r="I106" s="161">
        <v>938</v>
      </c>
    </row>
    <row r="107" spans="1:9" x14ac:dyDescent="0.3">
      <c r="A107" s="132" t="s">
        <v>99</v>
      </c>
      <c r="B107" s="49"/>
      <c r="C107" s="49"/>
      <c r="D107" s="49"/>
      <c r="E107" s="94">
        <v>2000</v>
      </c>
      <c r="F107" s="94">
        <v>2000</v>
      </c>
      <c r="G107" s="77">
        <v>3000</v>
      </c>
      <c r="H107" s="174">
        <v>3000</v>
      </c>
      <c r="I107" s="161">
        <v>2958.99</v>
      </c>
    </row>
    <row r="108" spans="1:9" x14ac:dyDescent="0.3">
      <c r="A108" s="132" t="s">
        <v>97</v>
      </c>
      <c r="B108" s="126"/>
      <c r="C108" s="125"/>
      <c r="D108" s="49"/>
      <c r="E108" s="94">
        <v>3000</v>
      </c>
      <c r="F108" s="94">
        <v>3000</v>
      </c>
      <c r="G108" s="77">
        <v>4500</v>
      </c>
      <c r="H108" s="174">
        <v>3000</v>
      </c>
      <c r="I108" s="161">
        <v>1388.18</v>
      </c>
    </row>
    <row r="109" spans="1:9" x14ac:dyDescent="0.3">
      <c r="A109" s="132" t="s">
        <v>190</v>
      </c>
      <c r="B109" s="49"/>
      <c r="C109" s="49"/>
      <c r="D109" s="49"/>
      <c r="E109" s="94">
        <v>100</v>
      </c>
      <c r="F109" s="94">
        <v>100</v>
      </c>
      <c r="G109" s="77">
        <v>100</v>
      </c>
      <c r="H109" s="174"/>
      <c r="I109" s="161"/>
    </row>
    <row r="110" spans="1:9" x14ac:dyDescent="0.3">
      <c r="A110" s="132" t="s">
        <v>90</v>
      </c>
      <c r="B110" s="49"/>
      <c r="C110" s="49"/>
      <c r="D110" s="49"/>
      <c r="E110" s="94">
        <v>400</v>
      </c>
      <c r="F110" s="94">
        <v>400</v>
      </c>
      <c r="G110" s="77">
        <v>400</v>
      </c>
      <c r="H110" s="174">
        <v>300</v>
      </c>
      <c r="I110" s="161">
        <v>862.96</v>
      </c>
    </row>
    <row r="111" spans="1:9" x14ac:dyDescent="0.3">
      <c r="A111" s="132" t="s">
        <v>92</v>
      </c>
      <c r="B111" s="49"/>
      <c r="C111" s="49"/>
      <c r="D111" s="49"/>
      <c r="E111" s="94">
        <v>400</v>
      </c>
      <c r="F111" s="94">
        <v>400</v>
      </c>
      <c r="G111" s="77">
        <v>400</v>
      </c>
      <c r="H111" s="174">
        <v>300</v>
      </c>
      <c r="I111" s="161">
        <v>90.5</v>
      </c>
    </row>
    <row r="112" spans="1:9" x14ac:dyDescent="0.3">
      <c r="A112" s="132" t="s">
        <v>178</v>
      </c>
      <c r="B112" s="49"/>
      <c r="C112" s="49"/>
      <c r="D112" s="49"/>
      <c r="E112" s="94">
        <v>400</v>
      </c>
      <c r="F112" s="94">
        <v>400</v>
      </c>
      <c r="G112" s="77">
        <v>400</v>
      </c>
      <c r="H112" s="174">
        <v>300</v>
      </c>
      <c r="I112" s="161">
        <v>250.49</v>
      </c>
    </row>
    <row r="113" spans="1:9" x14ac:dyDescent="0.3">
      <c r="A113" s="132" t="s">
        <v>226</v>
      </c>
      <c r="B113" s="49"/>
      <c r="C113" s="49"/>
      <c r="D113" s="49"/>
      <c r="E113" s="94">
        <v>1000</v>
      </c>
      <c r="F113" s="94">
        <v>1000</v>
      </c>
      <c r="G113" s="77">
        <v>1000</v>
      </c>
      <c r="H113" s="174">
        <v>1000</v>
      </c>
      <c r="I113" s="161">
        <v>836.84</v>
      </c>
    </row>
    <row r="114" spans="1:9" x14ac:dyDescent="0.3">
      <c r="A114" s="132" t="s">
        <v>207</v>
      </c>
      <c r="B114" s="49"/>
      <c r="C114" s="49"/>
      <c r="D114" s="49"/>
      <c r="E114" s="95">
        <v>700</v>
      </c>
      <c r="F114" s="95">
        <v>700</v>
      </c>
      <c r="G114" s="81">
        <v>700</v>
      </c>
      <c r="H114" s="177">
        <v>900</v>
      </c>
      <c r="I114" s="164">
        <v>525.99</v>
      </c>
    </row>
    <row r="115" spans="1:9" x14ac:dyDescent="0.3">
      <c r="A115" s="9" t="s">
        <v>106</v>
      </c>
      <c r="B115" s="49"/>
      <c r="C115" s="49"/>
      <c r="D115" s="49"/>
      <c r="E115" s="102">
        <f>SUM(E100:E114)</f>
        <v>16950</v>
      </c>
      <c r="F115" s="102">
        <v>16950</v>
      </c>
      <c r="G115" s="67">
        <f>SUM(G100:G114)</f>
        <v>20450</v>
      </c>
      <c r="H115" s="161">
        <f>SUM(H100:H114)</f>
        <v>21450</v>
      </c>
      <c r="I115" s="161">
        <f>SUM(I100:I114)</f>
        <v>15016.309999999998</v>
      </c>
    </row>
    <row r="116" spans="1:9" x14ac:dyDescent="0.3">
      <c r="A116" s="9"/>
      <c r="B116" s="49"/>
      <c r="C116" s="49"/>
      <c r="D116" s="49"/>
      <c r="E116" s="102"/>
      <c r="F116" s="102"/>
      <c r="G116" s="67"/>
      <c r="H116" s="170"/>
      <c r="I116" s="161"/>
    </row>
    <row r="117" spans="1:9" x14ac:dyDescent="0.3">
      <c r="A117" s="9" t="s">
        <v>255</v>
      </c>
      <c r="B117" s="49"/>
      <c r="C117" s="49"/>
      <c r="D117" s="49"/>
      <c r="E117" s="102"/>
      <c r="F117" s="102"/>
      <c r="G117" s="67"/>
      <c r="H117" s="170"/>
      <c r="I117" s="161"/>
    </row>
    <row r="118" spans="1:9" x14ac:dyDescent="0.3">
      <c r="A118" s="134" t="s">
        <v>256</v>
      </c>
      <c r="B118" s="49"/>
      <c r="C118" s="49"/>
      <c r="D118" s="49"/>
      <c r="E118" s="102">
        <v>400</v>
      </c>
      <c r="F118" s="102">
        <v>400</v>
      </c>
      <c r="G118" s="67">
        <v>0</v>
      </c>
      <c r="H118" s="170">
        <v>0</v>
      </c>
      <c r="I118" s="161">
        <v>0</v>
      </c>
    </row>
    <row r="119" spans="1:9" x14ac:dyDescent="0.3">
      <c r="A119" s="132" t="s">
        <v>112</v>
      </c>
      <c r="B119" s="49"/>
      <c r="C119" s="49"/>
      <c r="D119" s="49"/>
      <c r="E119" s="94">
        <v>400</v>
      </c>
      <c r="F119" s="94">
        <v>400</v>
      </c>
      <c r="G119" s="77">
        <v>400</v>
      </c>
      <c r="H119" s="174">
        <v>400</v>
      </c>
      <c r="I119" s="161">
        <v>400</v>
      </c>
    </row>
    <row r="120" spans="1:9" x14ac:dyDescent="0.3">
      <c r="A120" s="132" t="s">
        <v>237</v>
      </c>
      <c r="B120" s="49"/>
      <c r="C120" s="49"/>
      <c r="D120" s="49"/>
      <c r="E120" s="94">
        <v>4500</v>
      </c>
      <c r="F120" s="94">
        <v>4500</v>
      </c>
      <c r="G120" s="77"/>
      <c r="H120" s="174"/>
      <c r="I120" s="161"/>
    </row>
    <row r="121" spans="1:9" x14ac:dyDescent="0.3">
      <c r="A121" s="132" t="s">
        <v>108</v>
      </c>
      <c r="B121" s="49"/>
      <c r="C121" s="49"/>
      <c r="D121" s="49"/>
      <c r="E121" s="94">
        <v>100</v>
      </c>
      <c r="F121" s="94">
        <v>100</v>
      </c>
      <c r="G121" s="77">
        <v>4000</v>
      </c>
      <c r="H121" s="174">
        <v>4000</v>
      </c>
      <c r="I121" s="161">
        <v>4000</v>
      </c>
    </row>
    <row r="122" spans="1:9" x14ac:dyDescent="0.3">
      <c r="A122" s="132" t="s">
        <v>114</v>
      </c>
      <c r="B122" s="49"/>
      <c r="C122" s="49"/>
      <c r="D122" s="49"/>
      <c r="E122" s="116">
        <v>3200</v>
      </c>
      <c r="F122" s="116">
        <v>3200</v>
      </c>
      <c r="G122" s="127">
        <v>3000</v>
      </c>
      <c r="H122" s="176">
        <v>3000</v>
      </c>
      <c r="I122" s="163">
        <v>3236.6</v>
      </c>
    </row>
    <row r="123" spans="1:9" x14ac:dyDescent="0.3">
      <c r="A123" s="132" t="s">
        <v>113</v>
      </c>
      <c r="B123" s="49"/>
      <c r="C123" s="49"/>
      <c r="D123" s="49"/>
      <c r="E123" s="94">
        <v>400</v>
      </c>
      <c r="F123" s="94">
        <v>400</v>
      </c>
      <c r="G123" s="77">
        <v>400</v>
      </c>
      <c r="H123" s="174">
        <v>400</v>
      </c>
      <c r="I123" s="161">
        <v>295.10000000000002</v>
      </c>
    </row>
    <row r="124" spans="1:9" x14ac:dyDescent="0.3">
      <c r="A124" s="139" t="s">
        <v>238</v>
      </c>
      <c r="B124" s="150"/>
      <c r="C124" s="150"/>
      <c r="D124" s="150"/>
      <c r="E124" s="138">
        <v>7950</v>
      </c>
      <c r="F124" s="138">
        <v>7950</v>
      </c>
      <c r="G124" s="77"/>
      <c r="H124" s="174"/>
      <c r="I124" s="159"/>
    </row>
    <row r="125" spans="1:9" x14ac:dyDescent="0.3">
      <c r="A125" s="139" t="s">
        <v>109</v>
      </c>
      <c r="B125" s="150"/>
      <c r="C125" s="150"/>
      <c r="D125" s="150"/>
      <c r="E125" s="138"/>
      <c r="F125" s="138"/>
      <c r="G125" s="77">
        <v>7950</v>
      </c>
      <c r="H125" s="174">
        <v>7950</v>
      </c>
      <c r="I125" s="161">
        <v>7950</v>
      </c>
    </row>
    <row r="126" spans="1:9" x14ac:dyDescent="0.3">
      <c r="A126" s="139" t="s">
        <v>239</v>
      </c>
      <c r="B126" s="150"/>
      <c r="C126" s="150"/>
      <c r="D126" s="150"/>
      <c r="E126" s="138">
        <v>4500</v>
      </c>
      <c r="F126" s="138">
        <v>4500</v>
      </c>
      <c r="G126" s="77"/>
      <c r="H126" s="174"/>
      <c r="I126" s="161"/>
    </row>
    <row r="127" spans="1:9" x14ac:dyDescent="0.3">
      <c r="A127" s="139" t="s">
        <v>182</v>
      </c>
      <c r="B127" s="150"/>
      <c r="C127" s="150"/>
      <c r="D127" s="150"/>
      <c r="E127" s="152">
        <v>0</v>
      </c>
      <c r="F127" s="152">
        <v>0</v>
      </c>
      <c r="G127" s="81">
        <v>4000</v>
      </c>
      <c r="H127" s="177">
        <v>4000</v>
      </c>
      <c r="I127" s="164">
        <v>4000</v>
      </c>
    </row>
    <row r="128" spans="1:9" x14ac:dyDescent="0.3">
      <c r="A128" s="9" t="s">
        <v>257</v>
      </c>
      <c r="B128" s="49"/>
      <c r="C128" s="49"/>
      <c r="D128" s="49"/>
      <c r="E128" s="102">
        <f>SUM(E118:E127)</f>
        <v>21450</v>
      </c>
      <c r="F128" s="102">
        <v>21050</v>
      </c>
      <c r="G128" s="67">
        <f>SUM(G119:G127)</f>
        <v>19750</v>
      </c>
      <c r="H128" s="161">
        <f>SUM(H119:H127)</f>
        <v>19750</v>
      </c>
      <c r="I128" s="161">
        <f>SUM(I119:I127)</f>
        <v>19881.7</v>
      </c>
    </row>
    <row r="129" spans="1:9" x14ac:dyDescent="0.3">
      <c r="A129" s="49"/>
      <c r="B129" s="49"/>
      <c r="C129" s="49"/>
      <c r="D129" s="49"/>
      <c r="E129" s="102"/>
      <c r="F129" s="102"/>
      <c r="G129" s="67"/>
      <c r="H129" s="170"/>
      <c r="I129" s="161"/>
    </row>
    <row r="130" spans="1:9" x14ac:dyDescent="0.3">
      <c r="A130" s="9" t="s">
        <v>116</v>
      </c>
      <c r="B130" s="49"/>
      <c r="C130" s="49"/>
      <c r="D130" s="49"/>
      <c r="E130" s="102"/>
      <c r="F130" s="102"/>
      <c r="G130" s="67"/>
      <c r="H130" s="170"/>
      <c r="I130" s="161"/>
    </row>
    <row r="131" spans="1:9" x14ac:dyDescent="0.3">
      <c r="A131" s="132" t="s">
        <v>118</v>
      </c>
      <c r="B131" s="49"/>
      <c r="C131" s="49"/>
      <c r="D131" s="49"/>
      <c r="E131" s="116"/>
      <c r="F131" s="116"/>
      <c r="G131" s="127">
        <v>6000</v>
      </c>
      <c r="H131" s="176"/>
      <c r="I131" s="163"/>
    </row>
    <row r="132" spans="1:9" x14ac:dyDescent="0.3">
      <c r="A132" s="132" t="s">
        <v>212</v>
      </c>
      <c r="B132" s="49"/>
      <c r="D132" s="119"/>
      <c r="E132" s="94">
        <f>6*3900</f>
        <v>23400</v>
      </c>
      <c r="F132" s="94">
        <v>23400</v>
      </c>
      <c r="G132" s="77">
        <v>19200</v>
      </c>
      <c r="H132" s="174">
        <v>25800</v>
      </c>
      <c r="I132" s="161">
        <v>19177.099999999999</v>
      </c>
    </row>
    <row r="133" spans="1:9" x14ac:dyDescent="0.3">
      <c r="A133" s="132" t="s">
        <v>117</v>
      </c>
      <c r="B133" s="49"/>
      <c r="D133" s="119"/>
      <c r="E133" s="95">
        <f>6*7200</f>
        <v>43200</v>
      </c>
      <c r="F133" s="95">
        <v>43200</v>
      </c>
      <c r="G133" s="81">
        <v>35676</v>
      </c>
      <c r="H133" s="177">
        <v>43200</v>
      </c>
      <c r="I133" s="164">
        <v>41061.67</v>
      </c>
    </row>
    <row r="134" spans="1:9" x14ac:dyDescent="0.3">
      <c r="A134" s="9" t="s">
        <v>183</v>
      </c>
      <c r="B134" s="49"/>
      <c r="C134" s="49"/>
      <c r="D134" s="49"/>
      <c r="E134" s="102">
        <f>SUM(E131:E133)</f>
        <v>66600</v>
      </c>
      <c r="F134" s="102">
        <v>66600</v>
      </c>
      <c r="G134" s="67">
        <f>SUM(G131:G133)</f>
        <v>60876</v>
      </c>
      <c r="H134" s="161">
        <f>SUM(H131:H133)</f>
        <v>69000</v>
      </c>
      <c r="I134" s="161">
        <f>SUM(I131:I133)</f>
        <v>60238.77</v>
      </c>
    </row>
    <row r="135" spans="1:9" x14ac:dyDescent="0.3">
      <c r="A135" s="49" t="s">
        <v>120</v>
      </c>
      <c r="B135" s="49"/>
      <c r="C135" s="49"/>
      <c r="D135" s="49"/>
      <c r="E135" s="102"/>
      <c r="F135" s="102"/>
      <c r="G135" s="67"/>
      <c r="H135" s="170"/>
      <c r="I135" s="161"/>
    </row>
    <row r="136" spans="1:9" x14ac:dyDescent="0.3">
      <c r="A136" s="16" t="s">
        <v>242</v>
      </c>
      <c r="B136" s="49"/>
      <c r="C136" s="49"/>
      <c r="D136" s="49"/>
      <c r="E136" s="102"/>
      <c r="F136" s="102"/>
      <c r="G136" s="67"/>
      <c r="H136" s="170"/>
      <c r="I136" s="161" t="s">
        <v>10</v>
      </c>
    </row>
    <row r="137" spans="1:9" x14ac:dyDescent="0.3">
      <c r="A137" s="103" t="s">
        <v>261</v>
      </c>
      <c r="B137" s="49"/>
      <c r="C137" s="49"/>
      <c r="D137" s="49"/>
      <c r="E137" s="102"/>
      <c r="F137" s="102"/>
      <c r="G137" s="67"/>
      <c r="H137" s="170">
        <v>0</v>
      </c>
      <c r="I137" s="161">
        <v>13829</v>
      </c>
    </row>
    <row r="138" spans="1:9" x14ac:dyDescent="0.3">
      <c r="A138" s="132" t="s">
        <v>209</v>
      </c>
      <c r="B138" s="49"/>
      <c r="C138" s="49"/>
      <c r="D138" s="49"/>
      <c r="E138" s="102">
        <f>E47</f>
        <v>22875</v>
      </c>
      <c r="F138" s="102">
        <v>22875</v>
      </c>
      <c r="G138" s="67">
        <f>G46</f>
        <v>19225</v>
      </c>
      <c r="H138" s="170">
        <v>18850</v>
      </c>
      <c r="I138" s="161">
        <v>17897.36</v>
      </c>
    </row>
    <row r="139" spans="1:9" x14ac:dyDescent="0.3">
      <c r="A139" s="132" t="s">
        <v>225</v>
      </c>
      <c r="B139" s="49"/>
      <c r="C139" s="49"/>
      <c r="D139" s="49"/>
      <c r="E139" s="102">
        <v>2500</v>
      </c>
      <c r="F139" s="102">
        <v>2500</v>
      </c>
      <c r="G139" s="67">
        <v>2000</v>
      </c>
      <c r="H139" s="170">
        <v>1000</v>
      </c>
      <c r="I139" s="161">
        <v>1000</v>
      </c>
    </row>
    <row r="140" spans="1:9" x14ac:dyDescent="0.3">
      <c r="A140" s="132" t="s">
        <v>258</v>
      </c>
      <c r="B140" s="140">
        <f>B28</f>
        <v>18300</v>
      </c>
      <c r="C140" s="141">
        <v>0.1</v>
      </c>
      <c r="D140" s="142"/>
      <c r="E140" s="143">
        <f>+B140*C140</f>
        <v>1830</v>
      </c>
      <c r="F140" s="143">
        <v>1830</v>
      </c>
      <c r="G140" s="67"/>
      <c r="H140" s="170">
        <v>0</v>
      </c>
      <c r="I140" s="161">
        <v>0</v>
      </c>
    </row>
    <row r="141" spans="1:9" x14ac:dyDescent="0.3">
      <c r="A141" s="103" t="s">
        <v>124</v>
      </c>
      <c r="B141" s="49"/>
      <c r="C141" s="49"/>
      <c r="D141" s="49"/>
      <c r="E141" s="196"/>
      <c r="F141" s="129">
        <v>0</v>
      </c>
      <c r="G141" s="130">
        <v>0</v>
      </c>
      <c r="H141" s="178">
        <v>0</v>
      </c>
      <c r="I141" s="165">
        <v>17659.78</v>
      </c>
    </row>
    <row r="142" spans="1:9" x14ac:dyDescent="0.3">
      <c r="A142" s="16" t="s">
        <v>125</v>
      </c>
      <c r="B142" s="49"/>
      <c r="C142" s="49"/>
      <c r="D142" s="49"/>
      <c r="E142" s="94">
        <f>SUM(E138:E141)</f>
        <v>27205</v>
      </c>
      <c r="F142" s="94">
        <v>27205</v>
      </c>
      <c r="G142" s="77">
        <f>SUM(G138:G141)</f>
        <v>21225</v>
      </c>
      <c r="H142" s="77">
        <f>SUM(H138:H141)</f>
        <v>19850</v>
      </c>
      <c r="I142" s="166">
        <f>SUM(I137:I141)</f>
        <v>50386.14</v>
      </c>
    </row>
    <row r="143" spans="1:9" x14ac:dyDescent="0.3">
      <c r="A143" s="48"/>
      <c r="B143" s="49"/>
      <c r="C143" s="49"/>
      <c r="D143" s="49"/>
      <c r="E143" s="94"/>
      <c r="F143" s="94"/>
      <c r="G143" s="77"/>
      <c r="H143" s="174"/>
      <c r="I143" s="158"/>
    </row>
    <row r="144" spans="1:9" ht="16.2" thickBot="1" x14ac:dyDescent="0.35">
      <c r="A144" s="16" t="s">
        <v>126</v>
      </c>
      <c r="B144" s="49"/>
      <c r="C144" s="49"/>
      <c r="D144" s="49"/>
      <c r="E144" s="98">
        <f>E87+E97+E115+E128+E134+E142</f>
        <v>677525</v>
      </c>
      <c r="F144" s="98">
        <v>677125</v>
      </c>
      <c r="G144" s="86">
        <f>G87+G97+G115+G128+G134+G142</f>
        <v>670931</v>
      </c>
      <c r="H144" s="86">
        <f>H87+H97+H115+H128+H134+H142</f>
        <v>639901.21</v>
      </c>
      <c r="I144" s="160">
        <f>I87+I97+I115+I128+I134+I142</f>
        <v>675526.94999999984</v>
      </c>
    </row>
    <row r="145" spans="1:9" ht="16.2" thickTop="1" x14ac:dyDescent="0.3">
      <c r="A145" s="48"/>
      <c r="B145" s="49"/>
      <c r="C145" s="49"/>
      <c r="D145" s="49"/>
      <c r="E145" s="94"/>
      <c r="F145" s="94"/>
      <c r="G145" s="77"/>
      <c r="H145" s="174"/>
      <c r="I145" s="158"/>
    </row>
    <row r="146" spans="1:9" x14ac:dyDescent="0.3">
      <c r="A146" s="48"/>
      <c r="B146" s="49"/>
      <c r="C146" s="49"/>
      <c r="D146" s="49"/>
      <c r="E146" s="94"/>
      <c r="F146" s="94"/>
      <c r="G146" s="77"/>
      <c r="H146" s="174"/>
      <c r="I146" s="158"/>
    </row>
    <row r="147" spans="1:9" x14ac:dyDescent="0.3">
      <c r="A147" s="16" t="s">
        <v>127</v>
      </c>
      <c r="B147" s="49"/>
      <c r="C147" s="49"/>
      <c r="D147" s="49"/>
      <c r="E147" s="94"/>
      <c r="F147" s="94"/>
      <c r="G147" s="77"/>
      <c r="H147" s="174"/>
      <c r="I147" s="158"/>
    </row>
    <row r="148" spans="1:9" ht="16.2" thickBot="1" x14ac:dyDescent="0.35">
      <c r="A148" s="16" t="s">
        <v>128</v>
      </c>
      <c r="B148" s="49"/>
      <c r="C148" s="49"/>
      <c r="D148" s="49"/>
      <c r="E148" s="98">
        <f>E54-E144</f>
        <v>725</v>
      </c>
      <c r="F148" s="98">
        <v>1125</v>
      </c>
      <c r="G148" s="86">
        <f>G54-G144-G145</f>
        <v>11.5</v>
      </c>
      <c r="H148" s="86">
        <f>H54-H144-H145</f>
        <v>1323.7900000000373</v>
      </c>
      <c r="I148" s="160">
        <f>I54-I144-I145</f>
        <v>-53580.469999999623</v>
      </c>
    </row>
    <row r="149" spans="1:9" ht="16.2" thickTop="1" x14ac:dyDescent="0.3">
      <c r="A149" s="48"/>
      <c r="B149" s="49"/>
      <c r="C149" s="49"/>
      <c r="D149" s="49"/>
      <c r="E149" s="94"/>
      <c r="F149" s="94"/>
      <c r="G149" s="77"/>
      <c r="H149" s="174"/>
      <c r="I149" s="158"/>
    </row>
    <row r="150" spans="1:9" ht="16.2" thickBot="1" x14ac:dyDescent="0.35">
      <c r="A150" s="104"/>
      <c r="B150" s="105"/>
      <c r="C150" s="105"/>
      <c r="D150" s="105"/>
      <c r="E150" s="109"/>
      <c r="F150" s="109"/>
      <c r="G150" s="106"/>
      <c r="H150" s="180"/>
      <c r="I150" s="166"/>
    </row>
    <row r="151" spans="1:9" ht="16.2" thickTop="1" x14ac:dyDescent="0.3">
      <c r="A151" s="19" t="s">
        <v>129</v>
      </c>
      <c r="B151" s="87"/>
      <c r="C151" s="87"/>
      <c r="D151" s="87"/>
      <c r="E151" s="99"/>
      <c r="F151" s="99"/>
      <c r="G151" s="88"/>
      <c r="H151" s="181"/>
      <c r="I151" s="166"/>
    </row>
    <row r="152" spans="1:9" x14ac:dyDescent="0.3">
      <c r="A152" s="48" t="s">
        <v>130</v>
      </c>
      <c r="B152" s="49"/>
      <c r="C152" s="49"/>
      <c r="D152" s="49"/>
      <c r="E152" s="94"/>
      <c r="F152" s="94"/>
      <c r="G152" s="77"/>
      <c r="H152" s="168"/>
      <c r="I152" s="166"/>
    </row>
    <row r="153" spans="1:9" x14ac:dyDescent="0.3">
      <c r="A153" s="89">
        <v>37165</v>
      </c>
      <c r="B153" s="49"/>
      <c r="C153" s="49"/>
      <c r="D153" s="49"/>
      <c r="E153" s="100"/>
      <c r="F153" s="100"/>
      <c r="G153" s="65"/>
      <c r="H153" s="169">
        <v>67092.7</v>
      </c>
      <c r="I153" s="166">
        <v>37011.14</v>
      </c>
    </row>
    <row r="154" spans="1:9" x14ac:dyDescent="0.3">
      <c r="A154" s="89">
        <v>37530</v>
      </c>
      <c r="B154" s="49"/>
      <c r="C154" s="49"/>
      <c r="D154" s="49"/>
      <c r="E154" s="100"/>
      <c r="F154" s="100"/>
      <c r="G154" s="65">
        <v>35861.14</v>
      </c>
      <c r="H154" s="169" t="s">
        <v>10</v>
      </c>
    </row>
    <row r="155" spans="1:9" x14ac:dyDescent="0.3">
      <c r="A155" s="89">
        <v>37895</v>
      </c>
      <c r="B155" s="49"/>
      <c r="C155" s="49"/>
      <c r="D155" s="49"/>
      <c r="E155" s="100">
        <f>G167</f>
        <v>37586.14</v>
      </c>
      <c r="F155" s="100">
        <v>37586.14</v>
      </c>
      <c r="G155" s="65" t="s">
        <v>10</v>
      </c>
      <c r="H155" s="169"/>
      <c r="I155" s="166"/>
    </row>
    <row r="156" spans="1:9" x14ac:dyDescent="0.3">
      <c r="A156" s="48"/>
      <c r="B156" s="49"/>
      <c r="C156" s="49"/>
      <c r="D156" s="49"/>
      <c r="E156" s="94"/>
      <c r="F156" s="94"/>
      <c r="G156" s="77"/>
      <c r="H156" s="168"/>
      <c r="I156" s="166"/>
    </row>
    <row r="157" spans="1:9" x14ac:dyDescent="0.3">
      <c r="A157" s="16" t="s">
        <v>134</v>
      </c>
      <c r="B157" s="49"/>
      <c r="C157" s="49"/>
      <c r="D157" s="49"/>
      <c r="E157" s="94"/>
      <c r="F157" s="94"/>
      <c r="G157" s="77"/>
      <c r="H157" s="168"/>
      <c r="I157" s="166"/>
    </row>
    <row r="158" spans="1:9" x14ac:dyDescent="0.3">
      <c r="A158" s="48" t="str">
        <f>$A$26</f>
        <v>FY 2001-2002</v>
      </c>
      <c r="B158" s="63">
        <f>B26</f>
        <v>18500</v>
      </c>
      <c r="C158" s="62">
        <f>C45</f>
        <v>1</v>
      </c>
      <c r="D158" s="62"/>
      <c r="E158" s="132"/>
      <c r="F158" s="132"/>
      <c r="G158" s="75"/>
      <c r="H158" s="168">
        <v>17861.64</v>
      </c>
      <c r="I158" s="166">
        <v>18251.89</v>
      </c>
    </row>
    <row r="159" spans="1:9" x14ac:dyDescent="0.3">
      <c r="A159" s="48" t="str">
        <f>$A$27</f>
        <v>FY 2002-2003</v>
      </c>
      <c r="B159" s="63">
        <f>B27</f>
        <v>19225</v>
      </c>
      <c r="C159" s="62">
        <f>C46</f>
        <v>1</v>
      </c>
      <c r="D159" s="62"/>
      <c r="E159" s="132"/>
      <c r="F159" s="132"/>
      <c r="G159" s="75">
        <f>B159*C159</f>
        <v>19225</v>
      </c>
      <c r="H159" s="168"/>
    </row>
    <row r="160" spans="1:9" x14ac:dyDescent="0.3">
      <c r="A160" s="48" t="str">
        <f>$A$28</f>
        <v>FY 2003-2004</v>
      </c>
      <c r="B160" s="63">
        <f>B28</f>
        <v>18300</v>
      </c>
      <c r="C160" s="62">
        <f>C47</f>
        <v>1.25</v>
      </c>
      <c r="D160" s="62"/>
      <c r="E160" s="133">
        <f>B160*C160</f>
        <v>22875</v>
      </c>
      <c r="F160" s="133">
        <v>22875</v>
      </c>
      <c r="G160" s="90"/>
      <c r="H160" s="181"/>
      <c r="I160" s="184"/>
    </row>
    <row r="161" spans="1:9" x14ac:dyDescent="0.3">
      <c r="A161" s="48" t="s">
        <v>135</v>
      </c>
      <c r="B161" s="49"/>
      <c r="C161" s="49"/>
      <c r="D161" s="49"/>
      <c r="E161" s="94">
        <f>SUM(E155:E160)</f>
        <v>60461.14</v>
      </c>
      <c r="F161" s="94">
        <v>60461.14</v>
      </c>
      <c r="G161" s="77">
        <f>SUM(G154:G159)</f>
        <v>55086.14</v>
      </c>
      <c r="H161" s="168">
        <f>SUM(H153:H158)</f>
        <v>84954.34</v>
      </c>
      <c r="I161" s="166">
        <f>SUM(I153:I160)</f>
        <v>55263.03</v>
      </c>
    </row>
    <row r="162" spans="1:9" x14ac:dyDescent="0.3">
      <c r="A162" s="48"/>
      <c r="B162" s="49"/>
      <c r="C162" s="49"/>
      <c r="D162" s="49"/>
      <c r="E162" s="94"/>
      <c r="F162" s="94"/>
      <c r="G162" s="77"/>
      <c r="H162" s="168"/>
      <c r="I162" s="166"/>
    </row>
    <row r="163" spans="1:9" x14ac:dyDescent="0.3">
      <c r="A163" s="16" t="s">
        <v>136</v>
      </c>
      <c r="B163" s="49"/>
      <c r="C163" s="49"/>
      <c r="D163" s="49"/>
      <c r="E163" s="94"/>
      <c r="F163" s="94"/>
      <c r="G163" s="77"/>
      <c r="H163" s="168"/>
      <c r="I163" s="166"/>
    </row>
    <row r="164" spans="1:9" x14ac:dyDescent="0.3">
      <c r="A164" s="48" t="s">
        <v>224</v>
      </c>
      <c r="B164" s="63">
        <v>50</v>
      </c>
      <c r="C164" s="62">
        <v>450</v>
      </c>
      <c r="D164" s="62"/>
      <c r="E164" s="94"/>
      <c r="F164" s="94"/>
      <c r="G164" s="77"/>
      <c r="H164" s="168">
        <v>47943.199999999997</v>
      </c>
      <c r="I164" s="166">
        <v>17897.36</v>
      </c>
    </row>
    <row r="165" spans="1:9" x14ac:dyDescent="0.3">
      <c r="A165" s="48" t="s">
        <v>244</v>
      </c>
      <c r="B165" s="120">
        <v>50</v>
      </c>
      <c r="C165" s="76">
        <v>350</v>
      </c>
      <c r="D165" s="62"/>
      <c r="E165" s="94"/>
      <c r="F165" s="94"/>
      <c r="G165" s="77">
        <f>B165*C165</f>
        <v>17500</v>
      </c>
      <c r="H165" s="168"/>
    </row>
    <row r="166" spans="1:9" x14ac:dyDescent="0.3">
      <c r="A166" s="48" t="s">
        <v>259</v>
      </c>
      <c r="B166" s="120">
        <v>50</v>
      </c>
      <c r="C166" s="76">
        <v>350</v>
      </c>
      <c r="D166" s="62"/>
      <c r="E166" s="97">
        <f>B166*C166</f>
        <v>17500</v>
      </c>
      <c r="F166" s="97">
        <v>17500</v>
      </c>
      <c r="G166" s="84"/>
      <c r="H166" s="181"/>
      <c r="I166" s="184"/>
    </row>
    <row r="167" spans="1:9" ht="16.2" thickBot="1" x14ac:dyDescent="0.35">
      <c r="A167" s="16" t="s">
        <v>140</v>
      </c>
      <c r="B167" s="49"/>
      <c r="C167" s="49"/>
      <c r="D167" s="49"/>
      <c r="E167" s="98">
        <f>E161-E166</f>
        <v>42961.14</v>
      </c>
      <c r="F167" s="98">
        <v>42961.14</v>
      </c>
      <c r="G167" s="86">
        <f>G161-G165</f>
        <v>37586.14</v>
      </c>
      <c r="H167" s="173">
        <f>H161-H164</f>
        <v>37011.14</v>
      </c>
      <c r="I167" s="185">
        <f>I161-I164</f>
        <v>37365.67</v>
      </c>
    </row>
    <row r="168" spans="1:9" ht="16.2" thickTop="1" x14ac:dyDescent="0.3">
      <c r="A168" s="16"/>
      <c r="B168" s="49"/>
      <c r="C168" s="49"/>
      <c r="D168" s="49"/>
      <c r="E168" s="94"/>
      <c r="F168" s="94"/>
      <c r="G168" s="77"/>
      <c r="H168" s="168"/>
      <c r="I168" s="159"/>
    </row>
    <row r="169" spans="1:9" x14ac:dyDescent="0.3">
      <c r="A169" s="48"/>
      <c r="B169" s="49"/>
      <c r="C169" s="49"/>
      <c r="D169" s="49"/>
      <c r="E169" s="94"/>
      <c r="F169" s="94"/>
      <c r="G169" s="77"/>
      <c r="H169" s="174"/>
      <c r="I169" s="159"/>
    </row>
    <row r="170" spans="1:9" ht="16.2" thickBot="1" x14ac:dyDescent="0.35">
      <c r="A170" s="104"/>
      <c r="B170" s="105"/>
      <c r="C170" s="105"/>
      <c r="D170" s="105"/>
      <c r="E170" s="109"/>
      <c r="F170" s="109"/>
      <c r="G170" s="106"/>
      <c r="H170" s="182"/>
      <c r="I170" s="159"/>
    </row>
    <row r="171" spans="1:9" ht="16.2" thickTop="1" x14ac:dyDescent="0.3">
      <c r="A171" s="19" t="s">
        <v>143</v>
      </c>
      <c r="B171" s="87"/>
      <c r="C171" s="87"/>
      <c r="D171" s="87"/>
      <c r="E171" s="99"/>
      <c r="F171" s="99"/>
      <c r="G171" s="88"/>
      <c r="H171" s="183"/>
      <c r="I171" s="159"/>
    </row>
    <row r="172" spans="1:9" x14ac:dyDescent="0.3">
      <c r="A172" s="48"/>
      <c r="B172" s="49"/>
      <c r="C172" s="49"/>
      <c r="D172" s="49"/>
      <c r="E172" s="94"/>
      <c r="F172" s="94"/>
      <c r="G172" s="77"/>
      <c r="H172" s="174"/>
      <c r="I172" s="159"/>
    </row>
    <row r="173" spans="1:9" x14ac:dyDescent="0.3">
      <c r="A173" s="48" t="s">
        <v>144</v>
      </c>
      <c r="B173" s="49"/>
      <c r="C173" s="49"/>
      <c r="D173" s="49"/>
      <c r="E173" s="100">
        <f>C28</f>
        <v>25.5</v>
      </c>
      <c r="F173" s="100">
        <v>25.5</v>
      </c>
      <c r="G173" s="65">
        <f>C27</f>
        <v>23.3</v>
      </c>
      <c r="H173" s="169">
        <f>C26</f>
        <v>22.75</v>
      </c>
      <c r="I173" s="159"/>
    </row>
    <row r="174" spans="1:9" x14ac:dyDescent="0.3">
      <c r="A174" s="48"/>
      <c r="B174" s="49"/>
      <c r="C174" s="49"/>
      <c r="D174" s="49"/>
      <c r="E174" s="94"/>
      <c r="F174" s="94"/>
      <c r="G174" s="77"/>
      <c r="H174" s="174"/>
      <c r="I174" s="159"/>
    </row>
    <row r="175" spans="1:9" x14ac:dyDescent="0.3">
      <c r="A175" s="48" t="s">
        <v>146</v>
      </c>
      <c r="B175" s="49"/>
      <c r="C175" s="49"/>
      <c r="D175" s="49"/>
      <c r="E175" s="102">
        <f>C42</f>
        <v>3.25</v>
      </c>
      <c r="F175" s="102">
        <v>3.25</v>
      </c>
      <c r="G175" s="67">
        <f>C40</f>
        <v>3.2</v>
      </c>
      <c r="H175" s="170">
        <f>C38</f>
        <v>2.75</v>
      </c>
      <c r="I175" s="159"/>
    </row>
    <row r="176" spans="1:9" x14ac:dyDescent="0.3">
      <c r="A176" s="48"/>
      <c r="B176" s="49"/>
      <c r="C176" s="49"/>
      <c r="D176" s="49"/>
      <c r="E176" s="102"/>
      <c r="F176" s="102"/>
      <c r="G176" s="67"/>
      <c r="H176" s="170"/>
      <c r="I176" s="159"/>
    </row>
    <row r="177" spans="1:9" x14ac:dyDescent="0.3">
      <c r="A177" s="48" t="s">
        <v>147</v>
      </c>
      <c r="B177" s="49"/>
      <c r="C177" s="49"/>
      <c r="D177" s="49"/>
      <c r="E177" s="102">
        <f>C160</f>
        <v>1.25</v>
      </c>
      <c r="F177" s="102">
        <v>1.25</v>
      </c>
      <c r="G177" s="67">
        <f>C159</f>
        <v>1</v>
      </c>
      <c r="H177" s="170">
        <f>C158</f>
        <v>1</v>
      </c>
      <c r="I177" s="159"/>
    </row>
    <row r="178" spans="1:9" x14ac:dyDescent="0.3">
      <c r="A178" s="48"/>
      <c r="B178" s="49"/>
      <c r="C178" s="49"/>
      <c r="D178" s="49"/>
      <c r="E178" s="94"/>
      <c r="F178" s="94"/>
      <c r="G178" s="77"/>
      <c r="H178" s="174"/>
      <c r="I178" s="159"/>
    </row>
    <row r="179" spans="1:9" ht="16.2" thickBot="1" x14ac:dyDescent="0.35">
      <c r="A179" s="16" t="s">
        <v>149</v>
      </c>
      <c r="B179" s="49"/>
      <c r="C179" s="49"/>
      <c r="D179" s="49"/>
      <c r="E179" s="98">
        <f>SUM(E173:E177)</f>
        <v>30</v>
      </c>
      <c r="F179" s="98">
        <v>30</v>
      </c>
      <c r="G179" s="86">
        <f>SUM(G173:G177)</f>
        <v>27.5</v>
      </c>
      <c r="H179" s="179">
        <f>SUM(H173:H177)</f>
        <v>26.5</v>
      </c>
      <c r="I179" s="159"/>
    </row>
    <row r="180" spans="1:9" ht="16.8" thickTop="1" thickBot="1" x14ac:dyDescent="0.35">
      <c r="A180" s="104"/>
      <c r="B180" s="104"/>
      <c r="C180" s="104"/>
      <c r="D180" s="104"/>
      <c r="E180" s="109"/>
      <c r="F180" s="109"/>
      <c r="G180" s="111"/>
      <c r="H180" s="182"/>
      <c r="I180" s="159"/>
    </row>
    <row r="181" spans="1:9" ht="16.2" thickTop="1" x14ac:dyDescent="0.3">
      <c r="A181" s="48"/>
      <c r="B181" s="48"/>
      <c r="C181" s="48"/>
      <c r="D181" s="48"/>
      <c r="E181" s="48"/>
      <c r="F181" s="48"/>
      <c r="G181" s="48"/>
      <c r="H181" s="174"/>
    </row>
    <row r="182" spans="1:9" x14ac:dyDescent="0.3">
      <c r="A182" s="48" t="s">
        <v>184</v>
      </c>
      <c r="B182" s="48"/>
      <c r="C182" s="48"/>
      <c r="D182" s="48"/>
      <c r="E182" s="48"/>
      <c r="F182" s="48"/>
      <c r="G182" s="48"/>
      <c r="H182" s="48"/>
    </row>
    <row r="183" spans="1:9" x14ac:dyDescent="0.3">
      <c r="A183" s="89">
        <f>G2</f>
        <v>37850</v>
      </c>
      <c r="B183" s="48"/>
      <c r="C183" s="48"/>
      <c r="D183" s="48"/>
      <c r="E183" s="48"/>
      <c r="F183" s="48"/>
      <c r="G183" s="48"/>
      <c r="H183" s="48"/>
    </row>
  </sheetData>
  <mergeCells count="4">
    <mergeCell ref="A13:H13"/>
    <mergeCell ref="A14:H14"/>
    <mergeCell ref="A15:H15"/>
    <mergeCell ref="A16:H16"/>
  </mergeCells>
  <phoneticPr fontId="0" type="noConversion"/>
  <pageMargins left="0.36" right="0.41" top="1" bottom="1" header="0.5" footer="0.24"/>
  <pageSetup scale="58" fitToHeight="0" orientation="portrait" r:id="rId1"/>
  <headerFooter alignWithMargins="0">
    <oddFooter>&amp;L&amp;9&amp;F &amp;A&amp;R&amp;9&amp;D &amp;T</oddFooter>
  </headerFooter>
  <rowBreaks count="3" manualBreakCount="3">
    <brk id="55" max="7" man="1"/>
    <brk id="98" max="7" man="1"/>
    <brk id="149" max="7"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85"/>
  <sheetViews>
    <sheetView topLeftCell="A13" zoomScale="70" zoomScaleNormal="75" workbookViewId="0">
      <pane ySplit="9" topLeftCell="A55" activePane="bottomLeft" state="frozen"/>
      <selection activeCell="A13" sqref="A13"/>
      <selection pane="bottomLeft" activeCell="E70" sqref="E70"/>
    </sheetView>
  </sheetViews>
  <sheetFormatPr defaultRowHeight="15.6" x14ac:dyDescent="0.3"/>
  <cols>
    <col min="1" max="1" width="34.90625" customWidth="1"/>
    <col min="3" max="3" width="10.90625" bestFit="1" customWidth="1"/>
    <col min="4" max="4" width="2.36328125" customWidth="1"/>
    <col min="5" max="10" width="15.81640625" bestFit="1" customWidth="1"/>
  </cols>
  <sheetData>
    <row r="1" spans="1:9" ht="16.2" thickBot="1" x14ac:dyDescent="0.35">
      <c r="A1" s="48"/>
      <c r="B1" s="48"/>
      <c r="C1" s="48"/>
      <c r="D1" s="48"/>
      <c r="E1" s="48"/>
      <c r="F1" s="48"/>
      <c r="G1" s="58"/>
      <c r="H1" s="58"/>
      <c r="I1" s="48"/>
    </row>
    <row r="2" spans="1:9" ht="16.8" thickTop="1" thickBot="1" x14ac:dyDescent="0.35">
      <c r="A2" s="48" t="s">
        <v>1</v>
      </c>
      <c r="B2" s="48"/>
      <c r="C2" s="48"/>
      <c r="D2" s="48"/>
      <c r="E2" s="48"/>
      <c r="F2" s="48"/>
      <c r="G2" s="189">
        <v>38016</v>
      </c>
      <c r="H2" s="199"/>
      <c r="I2" s="48"/>
    </row>
    <row r="3" spans="1:9" ht="16.2" thickTop="1" x14ac:dyDescent="0.3">
      <c r="A3" s="49" t="s">
        <v>2</v>
      </c>
      <c r="B3" s="49"/>
      <c r="C3" s="49"/>
      <c r="D3" s="49"/>
      <c r="E3" s="49"/>
      <c r="F3" s="49"/>
      <c r="G3" s="49"/>
      <c r="H3" s="49"/>
      <c r="I3" s="49"/>
    </row>
    <row r="4" spans="1:9" x14ac:dyDescent="0.3">
      <c r="A4" s="49" t="s">
        <v>267</v>
      </c>
      <c r="B4" s="49"/>
      <c r="C4" s="49"/>
      <c r="D4" s="49"/>
      <c r="E4" s="49"/>
      <c r="F4" s="49"/>
      <c r="G4" s="49"/>
      <c r="H4" s="49"/>
      <c r="I4" s="49"/>
    </row>
    <row r="5" spans="1:9" x14ac:dyDescent="0.3">
      <c r="A5" s="49" t="s">
        <v>4</v>
      </c>
      <c r="B5" s="49"/>
      <c r="C5" s="49"/>
      <c r="D5" s="49"/>
      <c r="E5" s="49"/>
      <c r="F5" s="49"/>
      <c r="G5" s="49"/>
      <c r="H5" s="49"/>
      <c r="I5" s="49"/>
    </row>
    <row r="6" spans="1:9" x14ac:dyDescent="0.3">
      <c r="A6" s="49" t="s">
        <v>5</v>
      </c>
      <c r="B6" s="49"/>
      <c r="C6" s="49"/>
      <c r="D6" s="49"/>
      <c r="E6" s="49"/>
      <c r="F6" s="49"/>
      <c r="G6" s="49"/>
      <c r="H6" s="49"/>
      <c r="I6" s="49"/>
    </row>
    <row r="7" spans="1:9" x14ac:dyDescent="0.3">
      <c r="A7" s="49" t="s">
        <v>6</v>
      </c>
      <c r="B7" s="49"/>
      <c r="C7" s="49"/>
      <c r="D7" s="49"/>
      <c r="E7" s="49"/>
      <c r="F7" s="49"/>
      <c r="G7" s="49"/>
      <c r="H7" s="49"/>
      <c r="I7" s="49"/>
    </row>
    <row r="8" spans="1:9" x14ac:dyDescent="0.3">
      <c r="A8" s="49" t="s">
        <v>7</v>
      </c>
      <c r="B8" s="49"/>
      <c r="C8" s="49"/>
      <c r="D8" s="49"/>
      <c r="E8" s="49"/>
      <c r="F8" s="49"/>
      <c r="G8" s="49"/>
      <c r="H8" s="49"/>
      <c r="I8" s="49"/>
    </row>
    <row r="9" spans="1:9" x14ac:dyDescent="0.3">
      <c r="A9" s="49"/>
      <c r="B9" s="49"/>
      <c r="C9" s="49"/>
      <c r="D9" s="49"/>
      <c r="E9" s="49"/>
      <c r="F9" s="49"/>
      <c r="G9" s="49"/>
      <c r="H9" s="49"/>
      <c r="I9" s="49"/>
    </row>
    <row r="10" spans="1:9" x14ac:dyDescent="0.3">
      <c r="A10" s="49"/>
      <c r="B10" s="49"/>
      <c r="C10" s="49"/>
      <c r="D10" s="49"/>
      <c r="E10" s="49"/>
      <c r="F10" s="49"/>
      <c r="G10" s="49"/>
      <c r="H10" s="49"/>
      <c r="I10" s="49"/>
    </row>
    <row r="11" spans="1:9" x14ac:dyDescent="0.3">
      <c r="A11" s="49"/>
      <c r="B11" s="49"/>
      <c r="C11" s="49"/>
      <c r="D11" s="49"/>
      <c r="E11" s="49"/>
      <c r="F11" s="49"/>
      <c r="G11" s="49"/>
      <c r="H11" s="49"/>
      <c r="I11" s="49"/>
    </row>
    <row r="12" spans="1:9" x14ac:dyDescent="0.3">
      <c r="A12" s="49" t="s">
        <v>10</v>
      </c>
      <c r="B12" s="49"/>
      <c r="C12" s="49"/>
      <c r="D12" s="49"/>
      <c r="E12" s="49"/>
      <c r="F12" s="49"/>
      <c r="G12" s="49"/>
      <c r="H12" s="49"/>
      <c r="I12" s="49"/>
    </row>
    <row r="13" spans="1:9" x14ac:dyDescent="0.3">
      <c r="A13" s="1076" t="s">
        <v>233</v>
      </c>
      <c r="B13" s="1076"/>
      <c r="C13" s="1076"/>
      <c r="D13" s="1076"/>
      <c r="E13" s="1076"/>
      <c r="F13" s="1076"/>
      <c r="G13" s="1076"/>
      <c r="H13" s="1076"/>
      <c r="I13" s="1076"/>
    </row>
    <row r="14" spans="1:9" x14ac:dyDescent="0.3">
      <c r="A14" s="1076" t="s">
        <v>253</v>
      </c>
      <c r="B14" s="1076"/>
      <c r="C14" s="1076"/>
      <c r="D14" s="1076"/>
      <c r="E14" s="1076"/>
      <c r="F14" s="1076"/>
      <c r="G14" s="1076"/>
      <c r="H14" s="1076"/>
      <c r="I14" s="1076"/>
    </row>
    <row r="15" spans="1:9" x14ac:dyDescent="0.3">
      <c r="A15" s="1076" t="s">
        <v>231</v>
      </c>
      <c r="B15" s="1076"/>
      <c r="C15" s="1076"/>
      <c r="D15" s="1076"/>
      <c r="E15" s="1076"/>
      <c r="F15" s="1076"/>
      <c r="G15" s="1076"/>
      <c r="H15" s="1076"/>
      <c r="I15" s="1076"/>
    </row>
    <row r="16" spans="1:9" x14ac:dyDescent="0.3">
      <c r="A16" s="1076" t="s">
        <v>141</v>
      </c>
      <c r="B16" s="1076"/>
      <c r="C16" s="1076"/>
      <c r="D16" s="1076"/>
      <c r="E16" s="1076"/>
      <c r="F16" s="1076"/>
      <c r="G16" s="1076"/>
      <c r="H16" s="1076"/>
      <c r="I16" s="1076"/>
    </row>
    <row r="17" spans="1:11" x14ac:dyDescent="0.3">
      <c r="A17" s="49"/>
      <c r="B17" s="49"/>
      <c r="C17" s="49"/>
      <c r="D17" s="49"/>
      <c r="E17" s="49"/>
      <c r="F17" s="49"/>
      <c r="G17" s="49"/>
      <c r="H17" s="49"/>
      <c r="I17" s="49"/>
    </row>
    <row r="18" spans="1:11" x14ac:dyDescent="0.3">
      <c r="A18" s="9"/>
      <c r="B18" s="9"/>
      <c r="C18" s="9"/>
      <c r="D18" s="9"/>
      <c r="E18" s="10"/>
      <c r="F18" s="48"/>
      <c r="G18" s="9"/>
      <c r="H18" s="9"/>
      <c r="I18" s="48"/>
    </row>
    <row r="19" spans="1:11" x14ac:dyDescent="0.3">
      <c r="A19" s="9"/>
      <c r="B19" s="9"/>
      <c r="C19" s="9"/>
      <c r="D19" s="9"/>
      <c r="E19" s="122" t="s">
        <v>264</v>
      </c>
      <c r="F19" s="10" t="s">
        <v>262</v>
      </c>
      <c r="G19" s="48"/>
      <c r="H19" s="48"/>
      <c r="I19" s="10"/>
      <c r="J19" s="10" t="s">
        <v>16</v>
      </c>
    </row>
    <row r="20" spans="1:11" x14ac:dyDescent="0.3">
      <c r="A20" s="9"/>
      <c r="B20" s="9"/>
      <c r="C20" s="9"/>
      <c r="D20" s="9"/>
      <c r="E20" s="122" t="s">
        <v>254</v>
      </c>
      <c r="F20" s="122" t="s">
        <v>254</v>
      </c>
      <c r="G20" s="122" t="s">
        <v>236</v>
      </c>
      <c r="H20" s="122" t="s">
        <v>236</v>
      </c>
      <c r="I20" s="122" t="s">
        <v>215</v>
      </c>
      <c r="J20" s="122" t="s">
        <v>215</v>
      </c>
    </row>
    <row r="21" spans="1:11" ht="16.2" thickBot="1" x14ac:dyDescent="0.35">
      <c r="A21" s="11"/>
      <c r="B21" s="60"/>
      <c r="C21" s="60"/>
      <c r="D21" s="121"/>
      <c r="E21" s="54" t="s">
        <v>20</v>
      </c>
      <c r="F21" s="54" t="s">
        <v>20</v>
      </c>
      <c r="G21" s="54" t="s">
        <v>20</v>
      </c>
      <c r="H21" s="54" t="s">
        <v>21</v>
      </c>
      <c r="I21" s="54" t="s">
        <v>20</v>
      </c>
      <c r="J21" s="54" t="s">
        <v>21</v>
      </c>
    </row>
    <row r="22" spans="1:11" ht="16.2" thickTop="1" x14ac:dyDescent="0.3">
      <c r="A22" s="49" t="s">
        <v>22</v>
      </c>
      <c r="B22" s="49"/>
      <c r="C22" s="49"/>
      <c r="D22" s="49"/>
      <c r="E22" s="49"/>
      <c r="F22" s="49"/>
      <c r="G22" s="49"/>
      <c r="H22" s="200"/>
      <c r="I22" s="57"/>
      <c r="J22" s="57"/>
    </row>
    <row r="23" spans="1:11" x14ac:dyDescent="0.3">
      <c r="A23" s="49"/>
      <c r="B23" s="49"/>
      <c r="C23" s="49"/>
      <c r="D23" s="49"/>
      <c r="E23" s="49"/>
      <c r="F23" s="49"/>
      <c r="G23" s="49"/>
      <c r="H23" s="200"/>
      <c r="I23" s="57"/>
      <c r="J23" s="57"/>
    </row>
    <row r="24" spans="1:11" x14ac:dyDescent="0.3">
      <c r="A24" s="134" t="s">
        <v>23</v>
      </c>
      <c r="B24" s="135" t="s">
        <v>24</v>
      </c>
      <c r="C24" s="135" t="s">
        <v>25</v>
      </c>
      <c r="D24" s="61"/>
      <c r="E24" s="49"/>
      <c r="F24" s="49"/>
      <c r="G24" s="75"/>
      <c r="H24" s="200"/>
      <c r="I24" s="57"/>
      <c r="J24" s="57"/>
    </row>
    <row r="25" spans="1:11" x14ac:dyDescent="0.3">
      <c r="A25" s="132" t="s">
        <v>26</v>
      </c>
      <c r="B25" s="132"/>
      <c r="C25" s="132"/>
      <c r="D25" s="49"/>
      <c r="E25" s="62"/>
      <c r="F25" s="62"/>
      <c r="G25" s="65"/>
      <c r="H25" s="201"/>
      <c r="I25" s="202"/>
      <c r="J25" s="52"/>
    </row>
    <row r="26" spans="1:11" x14ac:dyDescent="0.3">
      <c r="A26" s="132" t="s">
        <v>214</v>
      </c>
      <c r="B26" s="136">
        <v>18500</v>
      </c>
      <c r="C26" s="100">
        <v>22.75</v>
      </c>
      <c r="D26" s="62"/>
      <c r="E26" s="62"/>
      <c r="F26" s="62"/>
      <c r="G26" s="65"/>
      <c r="H26" s="201"/>
      <c r="I26" s="202">
        <v>428837.5</v>
      </c>
      <c r="J26" s="203">
        <v>419677.37</v>
      </c>
    </row>
    <row r="27" spans="1:11" x14ac:dyDescent="0.3">
      <c r="A27" s="132" t="s">
        <v>235</v>
      </c>
      <c r="B27" s="136">
        <v>19225</v>
      </c>
      <c r="C27" s="100">
        <v>23.3</v>
      </c>
      <c r="D27" s="62"/>
      <c r="E27" s="62"/>
      <c r="F27" s="62"/>
      <c r="G27" s="64">
        <f>$B27*$C27</f>
        <v>447942.5</v>
      </c>
      <c r="H27" s="64">
        <v>412781.81</v>
      </c>
      <c r="I27" s="202"/>
      <c r="J27" s="203"/>
      <c r="K27" s="153"/>
    </row>
    <row r="28" spans="1:11" x14ac:dyDescent="0.3">
      <c r="A28" s="139" t="s">
        <v>251</v>
      </c>
      <c r="B28" s="198">
        <v>17400</v>
      </c>
      <c r="C28" s="141">
        <v>25.5</v>
      </c>
      <c r="D28" s="142"/>
      <c r="E28" s="192">
        <f>B28*C28</f>
        <v>443700</v>
      </c>
      <c r="F28" s="141">
        <v>466650</v>
      </c>
      <c r="G28" s="64"/>
      <c r="H28" s="64"/>
      <c r="I28" s="202"/>
      <c r="J28" s="203"/>
    </row>
    <row r="29" spans="1:11" x14ac:dyDescent="0.3">
      <c r="A29" s="132" t="s">
        <v>31</v>
      </c>
      <c r="B29" s="132"/>
      <c r="C29" s="100"/>
      <c r="D29" s="62"/>
      <c r="E29" s="102"/>
      <c r="F29" s="102"/>
      <c r="G29" s="79"/>
      <c r="H29" s="79"/>
      <c r="I29" s="204"/>
      <c r="J29" s="205"/>
    </row>
    <row r="30" spans="1:11" x14ac:dyDescent="0.3">
      <c r="A30" s="132" t="str">
        <f>$A$26</f>
        <v>FY 2001-2002</v>
      </c>
      <c r="B30" s="136">
        <v>3000</v>
      </c>
      <c r="C30" s="100">
        <v>15</v>
      </c>
      <c r="D30" s="62"/>
      <c r="E30" s="102"/>
      <c r="F30" s="102"/>
      <c r="G30" s="79"/>
      <c r="H30" s="79"/>
      <c r="I30" s="204">
        <v>45000</v>
      </c>
      <c r="J30" s="203">
        <v>38978.78</v>
      </c>
    </row>
    <row r="31" spans="1:11" x14ac:dyDescent="0.3">
      <c r="A31" s="132" t="str">
        <f>$A$27</f>
        <v>FY 2002-2003</v>
      </c>
      <c r="B31" s="136">
        <v>2667</v>
      </c>
      <c r="C31" s="100">
        <v>15</v>
      </c>
      <c r="D31" s="62"/>
      <c r="E31" s="102"/>
      <c r="F31" s="102"/>
      <c r="G31" s="79">
        <f>$B31*$C31</f>
        <v>40005</v>
      </c>
      <c r="H31" s="79">
        <v>36399.17</v>
      </c>
      <c r="I31" s="204"/>
      <c r="J31" s="205"/>
    </row>
    <row r="32" spans="1:11" x14ac:dyDescent="0.3">
      <c r="A32" s="144" t="str">
        <f>$A$28</f>
        <v>FY 2003-2004</v>
      </c>
      <c r="B32" s="145">
        <v>2600</v>
      </c>
      <c r="C32" s="146">
        <v>15</v>
      </c>
      <c r="D32" s="147"/>
      <c r="E32" s="148">
        <f>B32*C32</f>
        <v>39000</v>
      </c>
      <c r="F32" s="148">
        <v>39000</v>
      </c>
      <c r="G32" s="79"/>
      <c r="H32" s="79"/>
      <c r="I32" s="204"/>
      <c r="J32" s="205"/>
    </row>
    <row r="33" spans="1:10" x14ac:dyDescent="0.3">
      <c r="A33" s="144" t="s">
        <v>189</v>
      </c>
      <c r="B33" s="145"/>
      <c r="C33" s="146"/>
      <c r="D33" s="147"/>
      <c r="E33" s="148">
        <v>10000</v>
      </c>
      <c r="F33" s="148">
        <v>10000</v>
      </c>
      <c r="G33" s="79">
        <v>10000</v>
      </c>
      <c r="H33" s="79">
        <v>4089.79</v>
      </c>
      <c r="I33" s="204">
        <v>15000</v>
      </c>
      <c r="J33" s="205">
        <v>10765.13</v>
      </c>
    </row>
    <row r="34" spans="1:10" x14ac:dyDescent="0.3">
      <c r="A34" s="132" t="s">
        <v>33</v>
      </c>
      <c r="B34" s="132"/>
      <c r="C34" s="132"/>
      <c r="D34" s="49"/>
      <c r="E34" s="102">
        <v>20000</v>
      </c>
      <c r="F34" s="102">
        <v>20000</v>
      </c>
      <c r="G34" s="79">
        <v>20000</v>
      </c>
      <c r="H34" s="79">
        <v>20000</v>
      </c>
      <c r="I34" s="204">
        <v>14000</v>
      </c>
      <c r="J34" s="205">
        <v>14000</v>
      </c>
    </row>
    <row r="35" spans="1:10" x14ac:dyDescent="0.3">
      <c r="A35" s="132" t="s">
        <v>34</v>
      </c>
      <c r="B35" s="136"/>
      <c r="C35" s="100"/>
      <c r="D35" s="62"/>
      <c r="E35" s="102">
        <v>7000</v>
      </c>
      <c r="F35" s="102">
        <v>7000</v>
      </c>
      <c r="G35" s="79">
        <v>16000</v>
      </c>
      <c r="H35" s="79">
        <f>5916.96+321.56+4343.67</f>
        <v>10582.19</v>
      </c>
      <c r="I35" s="204">
        <v>19000</v>
      </c>
      <c r="J35" s="205">
        <v>9445.84</v>
      </c>
    </row>
    <row r="36" spans="1:10" x14ac:dyDescent="0.3">
      <c r="A36" s="132" t="s">
        <v>35</v>
      </c>
      <c r="B36" s="132"/>
      <c r="C36" s="132"/>
      <c r="D36" s="49"/>
      <c r="E36" s="102">
        <v>10000</v>
      </c>
      <c r="F36" s="102">
        <v>10000</v>
      </c>
      <c r="G36" s="79">
        <v>7500</v>
      </c>
      <c r="H36" s="79">
        <v>350.57</v>
      </c>
      <c r="I36" s="204">
        <v>7500</v>
      </c>
      <c r="J36" s="205"/>
    </row>
    <row r="37" spans="1:10" x14ac:dyDescent="0.3">
      <c r="A37" s="132" t="s">
        <v>38</v>
      </c>
      <c r="B37" s="132"/>
      <c r="C37" s="132"/>
      <c r="D37" s="49"/>
      <c r="E37" s="102"/>
      <c r="F37" s="102"/>
      <c r="G37" s="79"/>
      <c r="H37" s="221"/>
      <c r="I37" s="52"/>
      <c r="J37" s="206"/>
    </row>
    <row r="38" spans="1:10" x14ac:dyDescent="0.3">
      <c r="A38" s="132" t="str">
        <f>$A$26</f>
        <v>FY 2001-2002</v>
      </c>
      <c r="B38" s="136">
        <f>B26</f>
        <v>18500</v>
      </c>
      <c r="C38" s="100">
        <v>2.75</v>
      </c>
      <c r="D38" s="62"/>
      <c r="E38" s="102"/>
      <c r="F38" s="102"/>
      <c r="G38" s="79"/>
      <c r="H38" s="79"/>
      <c r="I38" s="204"/>
      <c r="J38" s="205"/>
    </row>
    <row r="39" spans="1:10" x14ac:dyDescent="0.3">
      <c r="A39" s="132" t="s">
        <v>40</v>
      </c>
      <c r="B39" s="136">
        <v>200</v>
      </c>
      <c r="C39" s="100">
        <v>4</v>
      </c>
      <c r="D39" s="62"/>
      <c r="E39" s="102"/>
      <c r="F39" s="102"/>
      <c r="G39" s="79"/>
      <c r="H39" s="79"/>
      <c r="I39" s="204">
        <v>51837.5</v>
      </c>
      <c r="J39" s="205">
        <v>45717.49</v>
      </c>
    </row>
    <row r="40" spans="1:10" x14ac:dyDescent="0.3">
      <c r="A40" s="132" t="str">
        <f>$A$27</f>
        <v>FY 2002-2003</v>
      </c>
      <c r="B40" s="136">
        <f>B27</f>
        <v>19225</v>
      </c>
      <c r="C40" s="100">
        <v>3.2</v>
      </c>
      <c r="D40" s="62"/>
      <c r="E40" s="102"/>
      <c r="F40" s="102"/>
      <c r="G40" s="79">
        <f>B40*C40</f>
        <v>61520</v>
      </c>
      <c r="H40" s="79">
        <v>56688.79</v>
      </c>
      <c r="I40" s="204">
        <v>1200</v>
      </c>
      <c r="J40" s="207">
        <v>692</v>
      </c>
    </row>
    <row r="41" spans="1:10" x14ac:dyDescent="0.3">
      <c r="A41" s="132" t="s">
        <v>40</v>
      </c>
      <c r="B41" s="136">
        <v>300</v>
      </c>
      <c r="C41" s="100">
        <v>5</v>
      </c>
      <c r="D41" s="62"/>
      <c r="E41" s="102"/>
      <c r="F41" s="102"/>
      <c r="G41" s="79">
        <v>1250</v>
      </c>
      <c r="H41" s="79">
        <v>702</v>
      </c>
      <c r="I41" s="204"/>
      <c r="J41" s="205"/>
    </row>
    <row r="42" spans="1:10" x14ac:dyDescent="0.3">
      <c r="A42" s="144" t="str">
        <f>$A$28</f>
        <v>FY 2003-2004</v>
      </c>
      <c r="B42" s="145">
        <f>B28</f>
        <v>17400</v>
      </c>
      <c r="C42" s="146">
        <v>3.25</v>
      </c>
      <c r="D42" s="147"/>
      <c r="E42" s="148">
        <f>B42*C42</f>
        <v>56550</v>
      </c>
      <c r="F42" s="148">
        <v>59475</v>
      </c>
      <c r="G42" s="79"/>
      <c r="H42" s="79"/>
      <c r="I42" s="204"/>
      <c r="J42" s="205"/>
    </row>
    <row r="43" spans="1:10" x14ac:dyDescent="0.3">
      <c r="A43" s="132" t="s">
        <v>40</v>
      </c>
      <c r="B43" s="136">
        <v>250</v>
      </c>
      <c r="C43" s="100">
        <v>5</v>
      </c>
      <c r="D43" s="62"/>
      <c r="E43" s="102">
        <f>B43*C43</f>
        <v>1250</v>
      </c>
      <c r="F43" s="102">
        <v>1250</v>
      </c>
      <c r="G43" s="79"/>
      <c r="H43" s="79"/>
      <c r="I43" s="204"/>
      <c r="J43" s="205"/>
    </row>
    <row r="44" spans="1:10" x14ac:dyDescent="0.3">
      <c r="A44" s="132" t="s">
        <v>209</v>
      </c>
      <c r="B44" s="137"/>
      <c r="C44" s="137"/>
      <c r="D44" s="62"/>
      <c r="E44" s="102"/>
      <c r="F44" s="102"/>
      <c r="G44" s="79"/>
      <c r="H44" s="79"/>
      <c r="I44" s="204"/>
      <c r="J44" s="205"/>
    </row>
    <row r="45" spans="1:10" x14ac:dyDescent="0.3">
      <c r="A45" s="132" t="str">
        <f>$A$26</f>
        <v>FY 2001-2002</v>
      </c>
      <c r="B45" s="136">
        <f>+B26</f>
        <v>18500</v>
      </c>
      <c r="C45" s="100">
        <v>1</v>
      </c>
      <c r="D45" s="62"/>
      <c r="E45" s="102"/>
      <c r="F45" s="102"/>
      <c r="G45" s="79"/>
      <c r="H45" s="79"/>
      <c r="I45" s="204">
        <v>18850</v>
      </c>
      <c r="J45" s="205">
        <v>18251.89</v>
      </c>
    </row>
    <row r="46" spans="1:10" x14ac:dyDescent="0.3">
      <c r="A46" s="132" t="str">
        <f>$A$27</f>
        <v>FY 2002-2003</v>
      </c>
      <c r="B46" s="136">
        <f>+B27</f>
        <v>19225</v>
      </c>
      <c r="C46" s="100">
        <v>1</v>
      </c>
      <c r="D46" s="62"/>
      <c r="E46" s="102"/>
      <c r="F46" s="102"/>
      <c r="G46" s="79">
        <f>+B46*C46</f>
        <v>19225</v>
      </c>
      <c r="H46" s="79">
        <v>17714.03</v>
      </c>
      <c r="I46" s="204"/>
      <c r="J46" s="205"/>
    </row>
    <row r="47" spans="1:10" x14ac:dyDescent="0.3">
      <c r="A47" s="139" t="str">
        <f>$A$28</f>
        <v>FY 2003-2004</v>
      </c>
      <c r="B47" s="140">
        <f>+B28</f>
        <v>17400</v>
      </c>
      <c r="C47" s="141">
        <v>1.25</v>
      </c>
      <c r="D47" s="142"/>
      <c r="E47" s="143">
        <f>+B47*C47</f>
        <v>21750</v>
      </c>
      <c r="F47" s="143">
        <v>22875</v>
      </c>
      <c r="G47" s="79"/>
      <c r="H47" s="79"/>
      <c r="I47" s="204"/>
      <c r="J47" s="205"/>
    </row>
    <row r="48" spans="1:10" x14ac:dyDescent="0.3">
      <c r="A48" s="139" t="s">
        <v>205</v>
      </c>
      <c r="B48" s="140"/>
      <c r="C48" s="141"/>
      <c r="D48" s="142"/>
      <c r="E48" s="190">
        <v>12500</v>
      </c>
      <c r="F48" s="143">
        <v>20000</v>
      </c>
      <c r="G48" s="79">
        <v>20000</v>
      </c>
      <c r="H48" s="79">
        <v>9798.34</v>
      </c>
      <c r="I48" s="204">
        <v>20000</v>
      </c>
      <c r="J48" s="205">
        <v>17456.66</v>
      </c>
    </row>
    <row r="49" spans="1:10" x14ac:dyDescent="0.3">
      <c r="A49" s="139" t="s">
        <v>260</v>
      </c>
      <c r="B49" s="140"/>
      <c r="C49" s="141"/>
      <c r="D49" s="142"/>
      <c r="E49" s="143"/>
      <c r="F49" s="143"/>
      <c r="G49" s="79"/>
      <c r="H49" s="79">
        <v>2014.43</v>
      </c>
      <c r="I49" s="204">
        <v>15000</v>
      </c>
      <c r="J49" s="205">
        <v>20051</v>
      </c>
    </row>
    <row r="50" spans="1:10" x14ac:dyDescent="0.3">
      <c r="A50" s="139" t="s">
        <v>248</v>
      </c>
      <c r="B50" s="140"/>
      <c r="C50" s="141"/>
      <c r="D50" s="142"/>
      <c r="E50" s="190">
        <v>18500</v>
      </c>
      <c r="F50" s="143">
        <v>12500</v>
      </c>
      <c r="G50" s="222">
        <v>18500</v>
      </c>
      <c r="H50" s="222">
        <v>23130.42</v>
      </c>
      <c r="I50" s="208"/>
      <c r="J50" s="205">
        <v>20720.16</v>
      </c>
    </row>
    <row r="51" spans="1:10" x14ac:dyDescent="0.3">
      <c r="A51" s="139" t="s">
        <v>263</v>
      </c>
      <c r="B51" s="140"/>
      <c r="C51" s="141"/>
      <c r="D51" s="142"/>
      <c r="E51" s="190">
        <v>46000</v>
      </c>
      <c r="F51" s="143">
        <v>0</v>
      </c>
      <c r="G51" s="222">
        <v>0</v>
      </c>
      <c r="H51" s="222"/>
      <c r="I51" s="208">
        <v>0</v>
      </c>
      <c r="J51" s="205">
        <v>0</v>
      </c>
    </row>
    <row r="52" spans="1:10" x14ac:dyDescent="0.3">
      <c r="A52" s="132" t="s">
        <v>240</v>
      </c>
      <c r="B52" s="136"/>
      <c r="C52" s="100"/>
      <c r="D52" s="62"/>
      <c r="E52" s="191">
        <v>250</v>
      </c>
      <c r="F52" s="102">
        <v>2000</v>
      </c>
      <c r="G52" s="79">
        <v>2000</v>
      </c>
      <c r="H52" s="79">
        <v>1550</v>
      </c>
      <c r="I52" s="204"/>
      <c r="J52" s="205">
        <v>1000</v>
      </c>
    </row>
    <row r="53" spans="1:10" x14ac:dyDescent="0.3">
      <c r="A53" s="132" t="s">
        <v>42</v>
      </c>
      <c r="B53" s="94"/>
      <c r="C53" s="94"/>
      <c r="D53" s="48"/>
      <c r="E53" s="102">
        <v>2500</v>
      </c>
      <c r="F53" s="102">
        <v>2500</v>
      </c>
      <c r="G53" s="79">
        <v>2000</v>
      </c>
      <c r="H53" s="79">
        <v>2768.8</v>
      </c>
      <c r="I53" s="204">
        <v>1000</v>
      </c>
      <c r="J53" s="205">
        <v>2404.3000000000002</v>
      </c>
    </row>
    <row r="54" spans="1:10" x14ac:dyDescent="0.3">
      <c r="A54" s="132" t="s">
        <v>191</v>
      </c>
      <c r="B54" s="136"/>
      <c r="C54" s="100"/>
      <c r="D54" s="62"/>
      <c r="E54" s="101">
        <v>5000</v>
      </c>
      <c r="F54" s="101">
        <v>5000</v>
      </c>
      <c r="G54" s="82">
        <v>5000</v>
      </c>
      <c r="H54" s="82">
        <f>2998.94+387</f>
        <v>3385.94</v>
      </c>
      <c r="I54" s="209">
        <v>4000</v>
      </c>
      <c r="J54" s="210">
        <v>2785.86</v>
      </c>
    </row>
    <row r="55" spans="1:10" ht="16.2" thickBot="1" x14ac:dyDescent="0.35">
      <c r="A55" s="9" t="s">
        <v>44</v>
      </c>
      <c r="B55" s="63"/>
      <c r="C55" s="62"/>
      <c r="D55" s="62"/>
      <c r="E55" s="131">
        <f>SUM(E28:E54)</f>
        <v>694000</v>
      </c>
      <c r="F55" s="131">
        <v>678250</v>
      </c>
      <c r="G55" s="74">
        <f>SUM(G27:G54)</f>
        <v>670942.5</v>
      </c>
      <c r="H55" s="74">
        <f>SUM(H27:H54)</f>
        <v>601956.28</v>
      </c>
      <c r="I55" s="211">
        <f>SUM(I26:I54)</f>
        <v>641225</v>
      </c>
      <c r="J55" s="211">
        <f>SUM(J26:J54)</f>
        <v>621946.48000000021</v>
      </c>
    </row>
    <row r="56" spans="1:10" ht="16.2" thickTop="1" x14ac:dyDescent="0.3">
      <c r="A56" s="49"/>
      <c r="B56" s="49"/>
      <c r="C56" s="49"/>
      <c r="D56" s="49"/>
      <c r="E56" s="132"/>
      <c r="F56" s="132"/>
      <c r="G56" s="68"/>
      <c r="H56" s="68"/>
      <c r="I56" s="57"/>
      <c r="J56" s="57"/>
    </row>
    <row r="57" spans="1:10" x14ac:dyDescent="0.3">
      <c r="A57" s="9" t="s">
        <v>46</v>
      </c>
      <c r="B57" s="63"/>
      <c r="C57" s="62"/>
      <c r="D57" s="62"/>
      <c r="E57" s="132"/>
      <c r="F57" s="132"/>
      <c r="G57" s="68"/>
      <c r="H57" s="68"/>
      <c r="I57" s="57"/>
      <c r="J57" s="57"/>
    </row>
    <row r="58" spans="1:10" x14ac:dyDescent="0.3">
      <c r="A58" s="9" t="s">
        <v>47</v>
      </c>
      <c r="B58" s="63"/>
      <c r="C58" s="62"/>
      <c r="D58" s="62"/>
      <c r="E58" s="132"/>
      <c r="F58" s="132"/>
      <c r="G58" s="68"/>
      <c r="H58" s="68"/>
      <c r="I58" s="57"/>
      <c r="J58" s="57"/>
    </row>
    <row r="59" spans="1:10" x14ac:dyDescent="0.3">
      <c r="A59" s="132" t="s">
        <v>72</v>
      </c>
      <c r="B59" s="63"/>
      <c r="C59" s="49"/>
      <c r="D59" s="49"/>
      <c r="E59" s="94">
        <v>1500</v>
      </c>
      <c r="F59" s="94">
        <v>1500</v>
      </c>
      <c r="G59" s="85">
        <v>1500</v>
      </c>
      <c r="H59" s="85">
        <v>1500</v>
      </c>
      <c r="I59" s="48">
        <v>1750</v>
      </c>
      <c r="J59" s="204">
        <v>1625</v>
      </c>
    </row>
    <row r="60" spans="1:10" x14ac:dyDescent="0.3">
      <c r="A60" s="132" t="s">
        <v>177</v>
      </c>
      <c r="B60" s="63"/>
      <c r="C60" s="49"/>
      <c r="D60" s="49"/>
      <c r="E60" s="94">
        <v>50</v>
      </c>
      <c r="F60" s="94">
        <v>50</v>
      </c>
      <c r="G60" s="85">
        <v>50</v>
      </c>
      <c r="H60" s="85">
        <v>46.16</v>
      </c>
      <c r="I60" s="48">
        <v>50</v>
      </c>
      <c r="J60" s="204">
        <v>23.82</v>
      </c>
    </row>
    <row r="61" spans="1:10" x14ac:dyDescent="0.3">
      <c r="A61" s="139" t="s">
        <v>159</v>
      </c>
      <c r="B61" s="149"/>
      <c r="C61" s="150"/>
      <c r="D61" s="150"/>
      <c r="E61" s="197">
        <v>11000</v>
      </c>
      <c r="F61" s="138">
        <v>9000</v>
      </c>
      <c r="G61" s="223">
        <v>7800</v>
      </c>
      <c r="H61" s="223">
        <v>5694.58</v>
      </c>
      <c r="I61" s="207">
        <v>6800</v>
      </c>
      <c r="J61" s="204">
        <v>6200.14</v>
      </c>
    </row>
    <row r="62" spans="1:10" x14ac:dyDescent="0.3">
      <c r="A62" s="132" t="s">
        <v>161</v>
      </c>
      <c r="B62" s="63"/>
      <c r="C62" s="49"/>
      <c r="D62" s="49"/>
      <c r="E62" s="94">
        <v>1200</v>
      </c>
      <c r="F62" s="94">
        <v>1200</v>
      </c>
      <c r="G62" s="85">
        <v>1600</v>
      </c>
      <c r="H62" s="85">
        <v>1662.6</v>
      </c>
      <c r="I62" s="48">
        <v>1600</v>
      </c>
      <c r="J62" s="204">
        <v>1036.24</v>
      </c>
    </row>
    <row r="63" spans="1:10" x14ac:dyDescent="0.3">
      <c r="A63" s="132" t="s">
        <v>65</v>
      </c>
      <c r="B63" s="63"/>
      <c r="C63" s="49"/>
      <c r="D63" s="49"/>
      <c r="E63" s="94">
        <v>5000</v>
      </c>
      <c r="F63" s="94">
        <v>5000</v>
      </c>
      <c r="G63" s="85">
        <v>5300</v>
      </c>
      <c r="H63" s="85">
        <v>5883.55</v>
      </c>
      <c r="I63" s="48">
        <v>4200</v>
      </c>
      <c r="J63" s="204">
        <v>4855.3599999999997</v>
      </c>
    </row>
    <row r="64" spans="1:10" x14ac:dyDescent="0.3">
      <c r="A64" s="132" t="s">
        <v>60</v>
      </c>
      <c r="B64" s="63"/>
      <c r="C64" s="49"/>
      <c r="D64" s="49"/>
      <c r="E64" s="193">
        <v>2050</v>
      </c>
      <c r="F64" s="94">
        <v>1100</v>
      </c>
      <c r="G64" s="85">
        <v>1100</v>
      </c>
      <c r="H64" s="85">
        <v>536</v>
      </c>
      <c r="I64" s="48">
        <v>1400</v>
      </c>
      <c r="J64" s="204">
        <v>929</v>
      </c>
    </row>
    <row r="65" spans="1:10" x14ac:dyDescent="0.3">
      <c r="A65" s="132" t="s">
        <v>229</v>
      </c>
      <c r="B65" s="63"/>
      <c r="C65" s="49"/>
      <c r="D65" s="49"/>
      <c r="E65" s="193">
        <v>6000</v>
      </c>
      <c r="F65" s="94">
        <v>5000</v>
      </c>
      <c r="G65" s="85">
        <v>4200</v>
      </c>
      <c r="H65" s="85">
        <v>5800.12</v>
      </c>
      <c r="I65" s="48">
        <v>3800</v>
      </c>
      <c r="J65" s="204">
        <v>3227.8</v>
      </c>
    </row>
    <row r="66" spans="1:10" x14ac:dyDescent="0.3">
      <c r="A66" s="132" t="s">
        <v>67</v>
      </c>
      <c r="B66" s="63"/>
      <c r="C66" s="49"/>
      <c r="D66" s="49"/>
      <c r="E66" s="94">
        <v>0</v>
      </c>
      <c r="F66" s="94">
        <v>0</v>
      </c>
      <c r="G66" s="85">
        <v>0</v>
      </c>
      <c r="H66" s="85"/>
      <c r="I66" s="48">
        <v>0</v>
      </c>
      <c r="J66" s="204">
        <v>288</v>
      </c>
    </row>
    <row r="67" spans="1:10" x14ac:dyDescent="0.3">
      <c r="A67" s="132" t="s">
        <v>246</v>
      </c>
      <c r="B67" s="63"/>
      <c r="C67" s="49"/>
      <c r="D67" s="49"/>
      <c r="E67" s="193">
        <v>7200</v>
      </c>
      <c r="F67" s="94">
        <v>8000</v>
      </c>
      <c r="G67" s="85">
        <v>8300</v>
      </c>
      <c r="H67" s="85">
        <v>8300.64</v>
      </c>
      <c r="I67" s="48">
        <v>8300</v>
      </c>
      <c r="J67" s="204">
        <v>8294.24</v>
      </c>
    </row>
    <row r="68" spans="1:10" x14ac:dyDescent="0.3">
      <c r="A68" s="132" t="s">
        <v>252</v>
      </c>
      <c r="B68" s="63"/>
      <c r="C68" s="49"/>
      <c r="D68" s="49"/>
      <c r="E68" s="94">
        <v>18500</v>
      </c>
      <c r="F68" s="94">
        <v>18500</v>
      </c>
      <c r="G68" s="85">
        <v>15800</v>
      </c>
      <c r="H68" s="85">
        <v>17529.43</v>
      </c>
      <c r="I68" s="48">
        <v>15400</v>
      </c>
      <c r="J68" s="204">
        <v>16755.8</v>
      </c>
    </row>
    <row r="69" spans="1:10" x14ac:dyDescent="0.3">
      <c r="A69" s="132" t="s">
        <v>176</v>
      </c>
      <c r="B69" s="63"/>
      <c r="C69" s="49"/>
      <c r="D69" s="49"/>
      <c r="E69" s="94">
        <v>100</v>
      </c>
      <c r="F69" s="94">
        <v>100</v>
      </c>
      <c r="G69" s="85">
        <v>100</v>
      </c>
      <c r="H69" s="85">
        <v>99.02</v>
      </c>
      <c r="I69" s="48">
        <v>200</v>
      </c>
      <c r="J69" s="204">
        <v>19.16</v>
      </c>
    </row>
    <row r="70" spans="1:10" x14ac:dyDescent="0.3">
      <c r="A70" s="132" t="s">
        <v>265</v>
      </c>
      <c r="B70" s="63"/>
      <c r="C70" s="49"/>
      <c r="D70" s="49"/>
      <c r="E70" s="94">
        <v>44000</v>
      </c>
      <c r="F70" s="94">
        <v>44000</v>
      </c>
      <c r="G70" s="85">
        <v>42500</v>
      </c>
      <c r="H70" s="85">
        <v>43911.46</v>
      </c>
      <c r="I70" s="48">
        <v>42500</v>
      </c>
      <c r="J70" s="204">
        <v>43093.63</v>
      </c>
    </row>
    <row r="71" spans="1:10" x14ac:dyDescent="0.3">
      <c r="A71" s="132" t="s">
        <v>57</v>
      </c>
      <c r="B71" s="63"/>
      <c r="C71" s="49"/>
      <c r="D71" s="49"/>
      <c r="E71" s="94">
        <v>3600</v>
      </c>
      <c r="F71" s="94">
        <v>3600</v>
      </c>
      <c r="G71" s="85">
        <v>4200</v>
      </c>
      <c r="H71" s="85">
        <v>3346.15</v>
      </c>
      <c r="I71" s="48">
        <v>4100</v>
      </c>
      <c r="J71" s="204">
        <v>3573.52</v>
      </c>
    </row>
    <row r="72" spans="1:10" x14ac:dyDescent="0.3">
      <c r="A72" s="132" t="s">
        <v>52</v>
      </c>
      <c r="B72" s="63"/>
      <c r="C72" s="49"/>
      <c r="D72" s="49"/>
      <c r="E72" s="94">
        <v>19000</v>
      </c>
      <c r="F72" s="94">
        <v>19000</v>
      </c>
      <c r="G72" s="85">
        <v>19000</v>
      </c>
      <c r="H72" s="85">
        <v>18677.689999999999</v>
      </c>
      <c r="I72" s="48">
        <v>18250</v>
      </c>
      <c r="J72" s="204">
        <v>18036.45</v>
      </c>
    </row>
    <row r="73" spans="1:10" x14ac:dyDescent="0.3">
      <c r="A73" s="132" t="s">
        <v>211</v>
      </c>
      <c r="B73" s="63"/>
      <c r="C73" s="49"/>
      <c r="D73" s="49"/>
      <c r="E73" s="94">
        <v>10000</v>
      </c>
      <c r="F73" s="94">
        <v>10000</v>
      </c>
      <c r="G73" s="85">
        <v>17000</v>
      </c>
      <c r="H73" s="85">
        <v>10423.76</v>
      </c>
      <c r="I73" s="48">
        <v>15500</v>
      </c>
      <c r="J73" s="204">
        <v>13772.87</v>
      </c>
    </row>
    <row r="74" spans="1:10" x14ac:dyDescent="0.3">
      <c r="A74" s="139" t="s">
        <v>117</v>
      </c>
      <c r="B74" s="149"/>
      <c r="C74" s="150"/>
      <c r="D74" s="150"/>
      <c r="E74" s="138">
        <v>14000</v>
      </c>
      <c r="F74" s="138">
        <v>14000</v>
      </c>
      <c r="G74" s="223">
        <v>20000</v>
      </c>
      <c r="H74" s="223">
        <v>16860.150000000001</v>
      </c>
      <c r="I74" s="207">
        <v>1500</v>
      </c>
      <c r="J74" s="208">
        <v>16667.89</v>
      </c>
    </row>
    <row r="75" spans="1:10" x14ac:dyDescent="0.3">
      <c r="A75" s="132" t="s">
        <v>157</v>
      </c>
      <c r="B75" s="63"/>
      <c r="C75" s="49"/>
      <c r="D75" s="49"/>
      <c r="E75" s="94">
        <v>300</v>
      </c>
      <c r="F75" s="94">
        <v>300</v>
      </c>
      <c r="G75" s="85">
        <v>300</v>
      </c>
      <c r="H75" s="85">
        <v>814.42</v>
      </c>
      <c r="I75" s="48">
        <v>300</v>
      </c>
      <c r="J75" s="204">
        <v>300</v>
      </c>
    </row>
    <row r="76" spans="1:10" x14ac:dyDescent="0.3">
      <c r="A76" s="132" t="s">
        <v>54</v>
      </c>
      <c r="B76" s="63"/>
      <c r="C76" s="49"/>
      <c r="D76" s="49"/>
      <c r="E76" s="193">
        <v>17500</v>
      </c>
      <c r="F76" s="94">
        <v>18000</v>
      </c>
      <c r="G76" s="85">
        <v>17500</v>
      </c>
      <c r="H76" s="85">
        <v>17500</v>
      </c>
      <c r="I76" s="48">
        <v>17500</v>
      </c>
      <c r="J76" s="204">
        <v>19424.37</v>
      </c>
    </row>
    <row r="77" spans="1:10" x14ac:dyDescent="0.3">
      <c r="A77" s="132" t="s">
        <v>50</v>
      </c>
      <c r="B77" s="63"/>
      <c r="C77" s="49"/>
      <c r="D77" s="49"/>
      <c r="E77" s="94">
        <v>100620</v>
      </c>
      <c r="F77" s="94">
        <v>100620</v>
      </c>
      <c r="G77" s="85">
        <v>103480</v>
      </c>
      <c r="H77" s="85">
        <v>107006.39999999999</v>
      </c>
      <c r="I77" s="48">
        <v>99500</v>
      </c>
      <c r="J77" s="212">
        <v>105998.37</v>
      </c>
    </row>
    <row r="78" spans="1:10" x14ac:dyDescent="0.3">
      <c r="A78" s="132" t="s">
        <v>51</v>
      </c>
      <c r="B78" s="63"/>
      <c r="C78" s="49"/>
      <c r="D78" s="49"/>
      <c r="E78" s="94">
        <v>3500</v>
      </c>
      <c r="F78" s="94">
        <v>3500</v>
      </c>
      <c r="G78" s="85">
        <v>3640</v>
      </c>
      <c r="H78" s="85">
        <v>5403.52</v>
      </c>
      <c r="I78" s="48">
        <v>3500</v>
      </c>
      <c r="J78" s="212">
        <v>3500</v>
      </c>
    </row>
    <row r="79" spans="1:10" x14ac:dyDescent="0.3">
      <c r="A79" s="132" t="s">
        <v>250</v>
      </c>
      <c r="B79" s="63"/>
      <c r="C79" s="49"/>
      <c r="D79" s="49"/>
      <c r="E79" s="94">
        <v>52500</v>
      </c>
      <c r="F79" s="94">
        <v>52500</v>
      </c>
      <c r="G79" s="85">
        <v>51250</v>
      </c>
      <c r="H79" s="85">
        <v>51551.83</v>
      </c>
      <c r="I79" s="48">
        <v>49500</v>
      </c>
      <c r="J79" s="212">
        <v>49649.84</v>
      </c>
    </row>
    <row r="80" spans="1:10" x14ac:dyDescent="0.3">
      <c r="A80" s="139" t="s">
        <v>48</v>
      </c>
      <c r="B80" s="149"/>
      <c r="C80" s="142"/>
      <c r="D80" s="142"/>
      <c r="E80" s="138">
        <v>83000</v>
      </c>
      <c r="F80" s="138">
        <v>83000</v>
      </c>
      <c r="G80" s="223">
        <v>78000</v>
      </c>
      <c r="H80" s="223">
        <v>78635.94</v>
      </c>
      <c r="I80" s="207">
        <v>75000</v>
      </c>
      <c r="J80" s="212">
        <v>75738.13</v>
      </c>
    </row>
    <row r="81" spans="1:10" x14ac:dyDescent="0.3">
      <c r="A81" s="132" t="s">
        <v>245</v>
      </c>
      <c r="B81" s="63"/>
      <c r="C81" s="49"/>
      <c r="D81" s="49"/>
      <c r="E81" s="94">
        <v>6850</v>
      </c>
      <c r="F81" s="94">
        <v>6850</v>
      </c>
      <c r="G81" s="85">
        <v>6600</v>
      </c>
      <c r="H81" s="85">
        <v>6600</v>
      </c>
      <c r="I81" s="48">
        <v>6300</v>
      </c>
      <c r="J81" s="204">
        <v>6300</v>
      </c>
    </row>
    <row r="82" spans="1:10" x14ac:dyDescent="0.3">
      <c r="A82" s="132" t="s">
        <v>247</v>
      </c>
      <c r="B82" s="63"/>
      <c r="C82" s="49"/>
      <c r="D82" s="49"/>
      <c r="E82" s="94">
        <v>1500</v>
      </c>
      <c r="F82" s="94">
        <v>1500</v>
      </c>
      <c r="G82" s="85">
        <v>2000</v>
      </c>
      <c r="H82" s="85">
        <v>1478.47</v>
      </c>
      <c r="I82" s="48">
        <v>2000</v>
      </c>
      <c r="J82" s="204">
        <v>1541.31</v>
      </c>
    </row>
    <row r="83" spans="1:10" x14ac:dyDescent="0.3">
      <c r="A83" s="132" t="s">
        <v>223</v>
      </c>
      <c r="B83" s="63"/>
      <c r="C83" s="62"/>
      <c r="D83" s="62"/>
      <c r="E83" s="193">
        <v>1250</v>
      </c>
      <c r="F83" s="94">
        <v>2000</v>
      </c>
      <c r="G83" s="85">
        <v>2000</v>
      </c>
      <c r="H83" s="85">
        <v>742.68</v>
      </c>
      <c r="I83" s="48">
        <v>1500</v>
      </c>
      <c r="J83" s="212">
        <v>1931.79</v>
      </c>
    </row>
    <row r="84" spans="1:10" x14ac:dyDescent="0.3">
      <c r="A84" s="132" t="s">
        <v>172</v>
      </c>
      <c r="B84" s="63"/>
      <c r="C84" s="49"/>
      <c r="D84" s="49"/>
      <c r="E84" s="94">
        <v>1750</v>
      </c>
      <c r="F84" s="94">
        <v>1750</v>
      </c>
      <c r="G84" s="85">
        <v>1750</v>
      </c>
      <c r="H84" s="85">
        <v>1371.18</v>
      </c>
      <c r="I84" s="48">
        <v>1400</v>
      </c>
      <c r="J84" s="204">
        <v>1433.17</v>
      </c>
    </row>
    <row r="85" spans="1:10" x14ac:dyDescent="0.3">
      <c r="A85" s="132" t="s">
        <v>56</v>
      </c>
      <c r="B85" s="63"/>
      <c r="C85" s="49"/>
      <c r="D85" s="49"/>
      <c r="E85" s="193">
        <v>2500</v>
      </c>
      <c r="F85" s="94">
        <v>3200</v>
      </c>
      <c r="G85" s="85">
        <v>4000</v>
      </c>
      <c r="H85" s="85">
        <v>2157.08</v>
      </c>
      <c r="I85" s="48">
        <v>4000</v>
      </c>
      <c r="J85" s="204">
        <v>3368.72</v>
      </c>
    </row>
    <row r="86" spans="1:10" x14ac:dyDescent="0.3">
      <c r="A86" s="132" t="s">
        <v>158</v>
      </c>
      <c r="B86" s="63"/>
      <c r="C86" s="49"/>
      <c r="D86" s="49"/>
      <c r="E86" s="195">
        <v>6800</v>
      </c>
      <c r="F86" s="116">
        <v>7150</v>
      </c>
      <c r="G86" s="224">
        <v>6900</v>
      </c>
      <c r="H86" s="224">
        <v>7111.88</v>
      </c>
      <c r="I86" s="213">
        <v>6600</v>
      </c>
      <c r="J86" s="214">
        <v>7039.81</v>
      </c>
    </row>
    <row r="87" spans="1:10" x14ac:dyDescent="0.3">
      <c r="A87" s="132" t="s">
        <v>241</v>
      </c>
      <c r="B87" s="63"/>
      <c r="C87" s="49"/>
      <c r="D87" s="49"/>
      <c r="E87" s="194">
        <v>750</v>
      </c>
      <c r="F87" s="95">
        <v>2000</v>
      </c>
      <c r="G87" s="225">
        <v>2000</v>
      </c>
      <c r="H87" s="225">
        <v>1508.19</v>
      </c>
      <c r="I87" s="50"/>
      <c r="J87" s="209">
        <v>2009</v>
      </c>
    </row>
    <row r="88" spans="1:10" x14ac:dyDescent="0.3">
      <c r="A88" s="9" t="s">
        <v>73</v>
      </c>
      <c r="B88" s="63"/>
      <c r="C88" s="49"/>
      <c r="D88" s="49"/>
      <c r="E88" s="102">
        <f>SUM(E59:E87)</f>
        <v>422020</v>
      </c>
      <c r="F88" s="102">
        <v>422420</v>
      </c>
      <c r="G88" s="79">
        <f>SUM(G59:G87)</f>
        <v>427870</v>
      </c>
      <c r="H88" s="79">
        <f>SUM(H59:H87)</f>
        <v>422152.9</v>
      </c>
      <c r="I88" s="204">
        <f>SUM(I59:I87)</f>
        <v>392450</v>
      </c>
      <c r="J88" s="204">
        <f>SUM(J59:J87)</f>
        <v>416633.42999999993</v>
      </c>
    </row>
    <row r="89" spans="1:10" x14ac:dyDescent="0.3">
      <c r="A89" s="49"/>
      <c r="B89" s="49"/>
      <c r="C89" s="49"/>
      <c r="D89" s="49"/>
      <c r="E89" s="132"/>
      <c r="F89" s="132"/>
      <c r="G89" s="68"/>
      <c r="H89" s="68"/>
      <c r="I89" s="57"/>
      <c r="J89" s="57"/>
    </row>
    <row r="90" spans="1:10" x14ac:dyDescent="0.3">
      <c r="A90" s="9" t="s">
        <v>74</v>
      </c>
      <c r="B90" s="49"/>
      <c r="C90" s="49"/>
      <c r="D90" s="49"/>
      <c r="E90" s="132"/>
      <c r="F90" s="132"/>
      <c r="G90" s="68"/>
      <c r="H90" s="68"/>
      <c r="I90" s="57"/>
      <c r="J90" s="57"/>
    </row>
    <row r="91" spans="1:10" x14ac:dyDescent="0.3">
      <c r="A91" s="132" t="s">
        <v>197</v>
      </c>
      <c r="B91" s="49"/>
      <c r="C91" s="49"/>
      <c r="D91" s="49"/>
      <c r="E91" s="94">
        <v>29000</v>
      </c>
      <c r="F91" s="94">
        <v>29000</v>
      </c>
      <c r="G91" s="85">
        <v>28600</v>
      </c>
      <c r="H91" s="85">
        <v>28600</v>
      </c>
      <c r="I91" s="48">
        <v>27500</v>
      </c>
      <c r="J91" s="204">
        <v>27500</v>
      </c>
    </row>
    <row r="92" spans="1:10" x14ac:dyDescent="0.3">
      <c r="A92" s="132" t="s">
        <v>198</v>
      </c>
      <c r="B92" s="49"/>
      <c r="C92" s="49"/>
      <c r="D92" s="49"/>
      <c r="E92" s="94">
        <v>9500</v>
      </c>
      <c r="F92" s="94">
        <v>9500</v>
      </c>
      <c r="G92" s="85">
        <v>9100</v>
      </c>
      <c r="H92" s="85">
        <v>9100</v>
      </c>
      <c r="I92" s="48">
        <v>8750</v>
      </c>
      <c r="J92" s="204">
        <v>8747.7000000000007</v>
      </c>
    </row>
    <row r="93" spans="1:10" x14ac:dyDescent="0.3">
      <c r="A93" s="132" t="s">
        <v>199</v>
      </c>
      <c r="B93" s="49"/>
      <c r="C93" s="49"/>
      <c r="D93" s="49"/>
      <c r="E93" s="94">
        <v>3250</v>
      </c>
      <c r="F93" s="94">
        <v>3250</v>
      </c>
      <c r="G93" s="85">
        <v>3120</v>
      </c>
      <c r="H93" s="85">
        <v>3120</v>
      </c>
      <c r="I93" s="48">
        <v>3000</v>
      </c>
      <c r="J93" s="204">
        <v>3000</v>
      </c>
    </row>
    <row r="94" spans="1:10" x14ac:dyDescent="0.3">
      <c r="A94" s="132" t="s">
        <v>200</v>
      </c>
      <c r="B94" s="49"/>
      <c r="C94" s="49"/>
      <c r="D94" s="49"/>
      <c r="E94" s="94">
        <v>3750</v>
      </c>
      <c r="F94" s="94">
        <v>3750</v>
      </c>
      <c r="G94" s="85">
        <v>3640</v>
      </c>
      <c r="H94" s="85">
        <v>3640</v>
      </c>
      <c r="I94" s="48">
        <v>3500</v>
      </c>
      <c r="J94" s="204">
        <v>3480.06</v>
      </c>
    </row>
    <row r="95" spans="1:10" x14ac:dyDescent="0.3">
      <c r="A95" s="9" t="s">
        <v>84</v>
      </c>
      <c r="B95" s="49"/>
      <c r="C95" s="49"/>
      <c r="D95" s="49"/>
      <c r="E95" s="94"/>
      <c r="F95" s="94"/>
      <c r="G95" s="85"/>
      <c r="H95" s="85"/>
      <c r="I95" s="48"/>
      <c r="J95" s="204"/>
    </row>
    <row r="96" spans="1:10" x14ac:dyDescent="0.3">
      <c r="A96" s="132" t="s">
        <v>86</v>
      </c>
      <c r="B96" s="49"/>
      <c r="C96" s="49"/>
      <c r="D96" s="49"/>
      <c r="E96" s="94">
        <v>22400</v>
      </c>
      <c r="F96" s="94">
        <v>22400</v>
      </c>
      <c r="G96" s="85">
        <v>21300</v>
      </c>
      <c r="H96" s="85">
        <v>21098.38</v>
      </c>
      <c r="I96" s="48">
        <v>20500</v>
      </c>
      <c r="J96" s="214">
        <v>22450.880000000001</v>
      </c>
    </row>
    <row r="97" spans="1:10" x14ac:dyDescent="0.3">
      <c r="A97" s="132" t="s">
        <v>85</v>
      </c>
      <c r="B97" s="49"/>
      <c r="C97" s="49"/>
      <c r="D97" s="49"/>
      <c r="E97" s="95">
        <v>55000</v>
      </c>
      <c r="F97" s="95">
        <v>55000</v>
      </c>
      <c r="G97" s="225">
        <v>55000</v>
      </c>
      <c r="H97" s="225">
        <f>46591.13+743.45</f>
        <v>47334.579999999994</v>
      </c>
      <c r="I97" s="50">
        <v>54151.21</v>
      </c>
      <c r="J97" s="215">
        <v>48191.96</v>
      </c>
    </row>
    <row r="98" spans="1:10" x14ac:dyDescent="0.3">
      <c r="A98" s="57" t="s">
        <v>87</v>
      </c>
      <c r="B98" s="49"/>
      <c r="C98" s="49"/>
      <c r="D98" s="49"/>
      <c r="E98" s="102">
        <f>SUM(E91:E97)</f>
        <v>122900</v>
      </c>
      <c r="F98" s="102">
        <v>122900</v>
      </c>
      <c r="G98" s="79">
        <f>SUM(G91:G97)</f>
        <v>120760</v>
      </c>
      <c r="H98" s="79">
        <f>SUM(H91:H97)</f>
        <v>112892.95999999999</v>
      </c>
      <c r="I98" s="204">
        <f>SUM(I91:I97)</f>
        <v>117401.20999999999</v>
      </c>
      <c r="J98" s="204">
        <f>SUM(J91:J97)</f>
        <v>113370.6</v>
      </c>
    </row>
    <row r="99" spans="1:10" x14ac:dyDescent="0.3">
      <c r="A99" s="49"/>
      <c r="B99" s="49"/>
      <c r="C99" s="49"/>
      <c r="D99" s="49"/>
      <c r="E99" s="102"/>
      <c r="F99" s="102"/>
      <c r="G99" s="79"/>
      <c r="H99" s="79"/>
      <c r="I99" s="204"/>
      <c r="J99" s="204"/>
    </row>
    <row r="100" spans="1:10" x14ac:dyDescent="0.3">
      <c r="A100" s="9" t="s">
        <v>88</v>
      </c>
      <c r="B100" s="49"/>
      <c r="C100" s="49"/>
      <c r="D100" s="49"/>
      <c r="E100" s="102"/>
      <c r="F100" s="102"/>
      <c r="G100" s="79"/>
      <c r="H100" s="79"/>
      <c r="I100" s="204"/>
      <c r="J100" s="204"/>
    </row>
    <row r="101" spans="1:10" x14ac:dyDescent="0.3">
      <c r="A101" s="132" t="s">
        <v>220</v>
      </c>
      <c r="B101" s="49"/>
      <c r="C101" s="49"/>
      <c r="D101" s="49"/>
      <c r="E101" s="116"/>
      <c r="F101" s="116"/>
      <c r="G101" s="224">
        <v>0</v>
      </c>
      <c r="H101" s="224"/>
      <c r="I101" s="213">
        <v>2500</v>
      </c>
      <c r="J101" s="214">
        <v>657.35</v>
      </c>
    </row>
    <row r="102" spans="1:10" x14ac:dyDescent="0.3">
      <c r="A102" s="132" t="s">
        <v>70</v>
      </c>
      <c r="B102" s="49"/>
      <c r="C102" s="49"/>
      <c r="D102" s="49"/>
      <c r="E102" s="116">
        <v>500</v>
      </c>
      <c r="F102" s="116">
        <v>500</v>
      </c>
      <c r="G102" s="224">
        <v>500</v>
      </c>
      <c r="H102" s="224">
        <v>703.76</v>
      </c>
      <c r="I102" s="213">
        <v>850</v>
      </c>
      <c r="J102" s="214">
        <v>633.75</v>
      </c>
    </row>
    <row r="103" spans="1:10" x14ac:dyDescent="0.3">
      <c r="A103" s="132" t="s">
        <v>222</v>
      </c>
      <c r="B103" s="49"/>
      <c r="C103" s="49"/>
      <c r="D103" s="49"/>
      <c r="E103" s="94">
        <v>400</v>
      </c>
      <c r="F103" s="94">
        <v>400</v>
      </c>
      <c r="G103" s="85">
        <v>400</v>
      </c>
      <c r="H103" s="85">
        <v>141.97999999999999</v>
      </c>
      <c r="I103" s="48">
        <v>250</v>
      </c>
      <c r="J103" s="214"/>
    </row>
    <row r="104" spans="1:10" x14ac:dyDescent="0.3">
      <c r="A104" s="132" t="s">
        <v>94</v>
      </c>
      <c r="B104" s="49"/>
      <c r="C104" s="49"/>
      <c r="D104" s="49"/>
      <c r="E104" s="94">
        <v>1200</v>
      </c>
      <c r="F104" s="94">
        <v>1200</v>
      </c>
      <c r="G104" s="85">
        <v>1200</v>
      </c>
      <c r="H104" s="85">
        <v>1347.8</v>
      </c>
      <c r="I104" s="48">
        <v>1200</v>
      </c>
      <c r="J104" s="204">
        <v>890.19</v>
      </c>
    </row>
    <row r="105" spans="1:10" x14ac:dyDescent="0.3">
      <c r="A105" s="132" t="s">
        <v>266</v>
      </c>
      <c r="B105" s="49"/>
      <c r="C105" s="49"/>
      <c r="D105" s="49"/>
      <c r="E105" s="94">
        <v>5000</v>
      </c>
      <c r="F105" s="94">
        <v>5000</v>
      </c>
      <c r="G105" s="85">
        <v>6000</v>
      </c>
      <c r="H105" s="85">
        <v>3310</v>
      </c>
      <c r="I105" s="48">
        <v>6000</v>
      </c>
      <c r="J105" s="204">
        <v>3900.1</v>
      </c>
    </row>
    <row r="106" spans="1:10" x14ac:dyDescent="0.3">
      <c r="A106" s="132" t="s">
        <v>95</v>
      </c>
      <c r="B106" s="49"/>
      <c r="C106" s="49"/>
      <c r="D106" s="49"/>
      <c r="E106" s="94">
        <v>1000</v>
      </c>
      <c r="F106" s="94">
        <v>1000</v>
      </c>
      <c r="G106" s="85">
        <v>1000</v>
      </c>
      <c r="H106" s="85">
        <v>1843.4</v>
      </c>
      <c r="I106" s="48">
        <v>1000</v>
      </c>
      <c r="J106" s="204">
        <v>1082.97</v>
      </c>
    </row>
    <row r="107" spans="1:10" x14ac:dyDescent="0.3">
      <c r="A107" s="132" t="s">
        <v>193</v>
      </c>
      <c r="B107" s="49"/>
      <c r="C107" s="49"/>
      <c r="D107" s="49"/>
      <c r="E107" s="94">
        <v>850</v>
      </c>
      <c r="F107" s="94">
        <v>850</v>
      </c>
      <c r="G107" s="85">
        <v>850</v>
      </c>
      <c r="H107" s="85">
        <v>504</v>
      </c>
      <c r="I107" s="48">
        <v>850</v>
      </c>
      <c r="J107" s="204">
        <v>938</v>
      </c>
    </row>
    <row r="108" spans="1:10" x14ac:dyDescent="0.3">
      <c r="A108" s="132" t="s">
        <v>99</v>
      </c>
      <c r="B108" s="49"/>
      <c r="C108" s="49"/>
      <c r="D108" s="49"/>
      <c r="E108" s="94">
        <v>2000</v>
      </c>
      <c r="F108" s="94">
        <v>2000</v>
      </c>
      <c r="G108" s="85">
        <v>3000</v>
      </c>
      <c r="H108" s="85">
        <v>2894.53</v>
      </c>
      <c r="I108" s="48">
        <v>3000</v>
      </c>
      <c r="J108" s="204">
        <v>2958.99</v>
      </c>
    </row>
    <row r="109" spans="1:10" x14ac:dyDescent="0.3">
      <c r="A109" s="132" t="s">
        <v>97</v>
      </c>
      <c r="B109" s="126"/>
      <c r="C109" s="125"/>
      <c r="D109" s="49"/>
      <c r="E109" s="94">
        <v>3000</v>
      </c>
      <c r="F109" s="94">
        <v>3000</v>
      </c>
      <c r="G109" s="85">
        <v>4500</v>
      </c>
      <c r="H109" s="85">
        <v>4345.5200000000004</v>
      </c>
      <c r="I109" s="48">
        <v>3000</v>
      </c>
      <c r="J109" s="204">
        <v>1388.18</v>
      </c>
    </row>
    <row r="110" spans="1:10" x14ac:dyDescent="0.3">
      <c r="A110" s="132" t="s">
        <v>190</v>
      </c>
      <c r="B110" s="49"/>
      <c r="C110" s="49"/>
      <c r="D110" s="49"/>
      <c r="E110" s="94">
        <v>100</v>
      </c>
      <c r="F110" s="94">
        <v>100</v>
      </c>
      <c r="G110" s="85">
        <v>100</v>
      </c>
      <c r="H110" s="85"/>
      <c r="I110" s="48"/>
      <c r="J110" s="204"/>
    </row>
    <row r="111" spans="1:10" x14ac:dyDescent="0.3">
      <c r="A111" s="132" t="s">
        <v>90</v>
      </c>
      <c r="B111" s="49"/>
      <c r="C111" s="49"/>
      <c r="D111" s="49"/>
      <c r="E111" s="94">
        <v>400</v>
      </c>
      <c r="F111" s="94">
        <v>400</v>
      </c>
      <c r="G111" s="85">
        <v>400</v>
      </c>
      <c r="H111" s="85">
        <v>97.05</v>
      </c>
      <c r="I111" s="48">
        <v>300</v>
      </c>
      <c r="J111" s="204">
        <v>862.96</v>
      </c>
    </row>
    <row r="112" spans="1:10" x14ac:dyDescent="0.3">
      <c r="A112" s="132" t="s">
        <v>92</v>
      </c>
      <c r="B112" s="49"/>
      <c r="C112" s="49"/>
      <c r="D112" s="49"/>
      <c r="E112" s="94">
        <v>400</v>
      </c>
      <c r="F112" s="94">
        <v>400</v>
      </c>
      <c r="G112" s="85">
        <v>400</v>
      </c>
      <c r="H112" s="85">
        <v>99.37</v>
      </c>
      <c r="I112" s="48">
        <v>300</v>
      </c>
      <c r="J112" s="204">
        <v>90.5</v>
      </c>
    </row>
    <row r="113" spans="1:10" x14ac:dyDescent="0.3">
      <c r="A113" s="132" t="s">
        <v>178</v>
      </c>
      <c r="B113" s="49"/>
      <c r="C113" s="49"/>
      <c r="D113" s="49"/>
      <c r="E113" s="94">
        <v>400</v>
      </c>
      <c r="F113" s="94">
        <v>400</v>
      </c>
      <c r="G113" s="85">
        <v>400</v>
      </c>
      <c r="H113" s="85">
        <v>419.75</v>
      </c>
      <c r="I113" s="48">
        <v>300</v>
      </c>
      <c r="J113" s="204">
        <v>250.49</v>
      </c>
    </row>
    <row r="114" spans="1:10" x14ac:dyDescent="0.3">
      <c r="A114" s="132" t="s">
        <v>226</v>
      </c>
      <c r="B114" s="49"/>
      <c r="C114" s="49"/>
      <c r="D114" s="49"/>
      <c r="E114" s="94">
        <v>1000</v>
      </c>
      <c r="F114" s="94">
        <v>1000</v>
      </c>
      <c r="G114" s="85">
        <v>1000</v>
      </c>
      <c r="H114" s="85">
        <v>1076.2</v>
      </c>
      <c r="I114" s="48">
        <v>1000</v>
      </c>
      <c r="J114" s="204">
        <v>836.84</v>
      </c>
    </row>
    <row r="115" spans="1:10" x14ac:dyDescent="0.3">
      <c r="A115" s="132" t="s">
        <v>207</v>
      </c>
      <c r="B115" s="49"/>
      <c r="C115" s="49"/>
      <c r="D115" s="49"/>
      <c r="E115" s="95">
        <v>700</v>
      </c>
      <c r="F115" s="95">
        <v>700</v>
      </c>
      <c r="G115" s="225">
        <v>700</v>
      </c>
      <c r="H115" s="225">
        <v>386</v>
      </c>
      <c r="I115" s="50">
        <v>900</v>
      </c>
      <c r="J115" s="209">
        <v>525.99</v>
      </c>
    </row>
    <row r="116" spans="1:10" x14ac:dyDescent="0.3">
      <c r="A116" s="9" t="s">
        <v>106</v>
      </c>
      <c r="B116" s="49"/>
      <c r="C116" s="49"/>
      <c r="D116" s="49"/>
      <c r="E116" s="102">
        <f>SUM(E101:E115)</f>
        <v>16950</v>
      </c>
      <c r="F116" s="102">
        <v>16950</v>
      </c>
      <c r="G116" s="79">
        <f>SUM(G101:G115)</f>
        <v>20450</v>
      </c>
      <c r="H116" s="79">
        <f>SUM(H101:H115)</f>
        <v>17169.36</v>
      </c>
      <c r="I116" s="204">
        <f>SUM(I101:I115)</f>
        <v>21450</v>
      </c>
      <c r="J116" s="204">
        <f>SUM(J101:J115)</f>
        <v>15016.309999999998</v>
      </c>
    </row>
    <row r="117" spans="1:10" x14ac:dyDescent="0.3">
      <c r="A117" s="9"/>
      <c r="B117" s="49"/>
      <c r="C117" s="49"/>
      <c r="D117" s="49"/>
      <c r="E117" s="102"/>
      <c r="F117" s="102"/>
      <c r="G117" s="79"/>
      <c r="H117" s="79"/>
      <c r="I117" s="204"/>
      <c r="J117" s="204"/>
    </row>
    <row r="118" spans="1:10" x14ac:dyDescent="0.3">
      <c r="A118" s="9" t="s">
        <v>255</v>
      </c>
      <c r="B118" s="49"/>
      <c r="C118" s="49"/>
      <c r="D118" s="49"/>
      <c r="E118" s="102"/>
      <c r="F118" s="102"/>
      <c r="G118" s="79"/>
      <c r="H118" s="79"/>
      <c r="I118" s="204"/>
      <c r="J118" s="204"/>
    </row>
    <row r="119" spans="1:10" x14ac:dyDescent="0.3">
      <c r="A119" s="134" t="s">
        <v>256</v>
      </c>
      <c r="B119" s="49"/>
      <c r="C119" s="49"/>
      <c r="D119" s="49"/>
      <c r="E119" s="102">
        <v>400</v>
      </c>
      <c r="F119" s="102">
        <v>400</v>
      </c>
      <c r="G119" s="79">
        <v>0</v>
      </c>
      <c r="H119" s="79">
        <v>0</v>
      </c>
      <c r="I119" s="204">
        <v>0</v>
      </c>
      <c r="J119" s="204">
        <v>0</v>
      </c>
    </row>
    <row r="120" spans="1:10" x14ac:dyDescent="0.3">
      <c r="A120" s="132" t="s">
        <v>112</v>
      </c>
      <c r="B120" s="49"/>
      <c r="C120" s="49"/>
      <c r="D120" s="49"/>
      <c r="E120" s="94">
        <v>400</v>
      </c>
      <c r="F120" s="94">
        <v>400</v>
      </c>
      <c r="G120" s="85">
        <v>400</v>
      </c>
      <c r="H120" s="85">
        <v>400</v>
      </c>
      <c r="I120" s="48">
        <v>400</v>
      </c>
      <c r="J120" s="204">
        <v>400</v>
      </c>
    </row>
    <row r="121" spans="1:10" x14ac:dyDescent="0.3">
      <c r="A121" s="132" t="s">
        <v>237</v>
      </c>
      <c r="B121" s="49"/>
      <c r="C121" s="49"/>
      <c r="D121" s="49"/>
      <c r="E121" s="94">
        <v>4500</v>
      </c>
      <c r="F121" s="94">
        <v>4500</v>
      </c>
      <c r="G121" s="85"/>
      <c r="H121" s="85"/>
      <c r="I121" s="48"/>
      <c r="J121" s="204"/>
    </row>
    <row r="122" spans="1:10" x14ac:dyDescent="0.3">
      <c r="A122" s="132" t="s">
        <v>108</v>
      </c>
      <c r="B122" s="49"/>
      <c r="C122" s="49"/>
      <c r="D122" s="49"/>
      <c r="E122" s="94">
        <v>100</v>
      </c>
      <c r="F122" s="94">
        <v>100</v>
      </c>
      <c r="G122" s="85">
        <v>4000</v>
      </c>
      <c r="H122" s="85">
        <v>4000</v>
      </c>
      <c r="I122" s="48">
        <v>4000</v>
      </c>
      <c r="J122" s="204">
        <v>4000</v>
      </c>
    </row>
    <row r="123" spans="1:10" x14ac:dyDescent="0.3">
      <c r="A123" s="132" t="s">
        <v>114</v>
      </c>
      <c r="B123" s="49"/>
      <c r="C123" s="49"/>
      <c r="D123" s="49"/>
      <c r="E123" s="116">
        <v>3200</v>
      </c>
      <c r="F123" s="116">
        <v>3200</v>
      </c>
      <c r="G123" s="224">
        <v>3000</v>
      </c>
      <c r="H123" s="224">
        <v>2353.8000000000002</v>
      </c>
      <c r="I123" s="213">
        <v>3000</v>
      </c>
      <c r="J123" s="214">
        <v>3236.6</v>
      </c>
    </row>
    <row r="124" spans="1:10" x14ac:dyDescent="0.3">
      <c r="A124" s="132" t="s">
        <v>113</v>
      </c>
      <c r="B124" s="49"/>
      <c r="C124" s="49"/>
      <c r="D124" s="49"/>
      <c r="E124" s="94">
        <v>400</v>
      </c>
      <c r="F124" s="94">
        <v>400</v>
      </c>
      <c r="G124" s="85">
        <v>400</v>
      </c>
      <c r="H124" s="85">
        <v>400</v>
      </c>
      <c r="I124" s="48">
        <v>400</v>
      </c>
      <c r="J124" s="204">
        <v>295.10000000000002</v>
      </c>
    </row>
    <row r="125" spans="1:10" x14ac:dyDescent="0.3">
      <c r="A125" s="139" t="s">
        <v>238</v>
      </c>
      <c r="B125" s="150"/>
      <c r="C125" s="150"/>
      <c r="D125" s="150"/>
      <c r="E125" s="138">
        <v>7950</v>
      </c>
      <c r="F125" s="138">
        <v>7950</v>
      </c>
      <c r="G125" s="85"/>
      <c r="H125" s="85"/>
      <c r="I125" s="48"/>
      <c r="J125" s="52"/>
    </row>
    <row r="126" spans="1:10" x14ac:dyDescent="0.3">
      <c r="A126" s="139" t="s">
        <v>109</v>
      </c>
      <c r="B126" s="150"/>
      <c r="C126" s="150"/>
      <c r="D126" s="150"/>
      <c r="E126" s="138"/>
      <c r="F126" s="138"/>
      <c r="G126" s="85">
        <v>7950</v>
      </c>
      <c r="H126" s="85">
        <v>7950</v>
      </c>
      <c r="I126" s="48">
        <v>7950</v>
      </c>
      <c r="J126" s="204">
        <v>7950</v>
      </c>
    </row>
    <row r="127" spans="1:10" x14ac:dyDescent="0.3">
      <c r="A127" s="139" t="s">
        <v>239</v>
      </c>
      <c r="B127" s="150"/>
      <c r="C127" s="150"/>
      <c r="D127" s="150"/>
      <c r="E127" s="138">
        <v>4500</v>
      </c>
      <c r="F127" s="138">
        <v>4500</v>
      </c>
      <c r="G127" s="85"/>
      <c r="H127" s="85"/>
      <c r="I127" s="48"/>
      <c r="J127" s="204"/>
    </row>
    <row r="128" spans="1:10" x14ac:dyDescent="0.3">
      <c r="A128" s="139" t="s">
        <v>182</v>
      </c>
      <c r="B128" s="150"/>
      <c r="C128" s="150"/>
      <c r="D128" s="150"/>
      <c r="E128" s="152">
        <v>0</v>
      </c>
      <c r="F128" s="152">
        <v>0</v>
      </c>
      <c r="G128" s="225">
        <v>4000</v>
      </c>
      <c r="H128" s="225">
        <v>4590.28</v>
      </c>
      <c r="I128" s="50">
        <v>4000</v>
      </c>
      <c r="J128" s="209">
        <v>4000</v>
      </c>
    </row>
    <row r="129" spans="1:10" x14ac:dyDescent="0.3">
      <c r="A129" s="9" t="s">
        <v>257</v>
      </c>
      <c r="B129" s="49"/>
      <c r="C129" s="49"/>
      <c r="D129" s="49"/>
      <c r="E129" s="102">
        <f>SUM(E119:E128)</f>
        <v>21450</v>
      </c>
      <c r="F129" s="102">
        <f>SUM(F119:F128)</f>
        <v>21450</v>
      </c>
      <c r="G129" s="79">
        <f>SUM(G120:G128)</f>
        <v>19750</v>
      </c>
      <c r="H129" s="79">
        <f>SUM(H119:H128)</f>
        <v>19694.079999999998</v>
      </c>
      <c r="I129" s="204">
        <f>SUM(I120:I128)</f>
        <v>19750</v>
      </c>
      <c r="J129" s="204">
        <f>SUM(J120:J128)</f>
        <v>19881.7</v>
      </c>
    </row>
    <row r="130" spans="1:10" x14ac:dyDescent="0.3">
      <c r="A130" s="49"/>
      <c r="B130" s="49"/>
      <c r="C130" s="49"/>
      <c r="D130" s="49"/>
      <c r="E130" s="102"/>
      <c r="F130" s="102"/>
      <c r="G130" s="79"/>
      <c r="H130" s="79"/>
      <c r="I130" s="204"/>
      <c r="J130" s="204"/>
    </row>
    <row r="131" spans="1:10" x14ac:dyDescent="0.3">
      <c r="A131" s="9" t="s">
        <v>116</v>
      </c>
      <c r="B131" s="49"/>
      <c r="C131" s="49"/>
      <c r="D131" s="49"/>
      <c r="E131" s="102"/>
      <c r="F131" s="102"/>
      <c r="G131" s="79"/>
      <c r="H131" s="79"/>
      <c r="I131" s="204"/>
      <c r="J131" s="204"/>
    </row>
    <row r="132" spans="1:10" x14ac:dyDescent="0.3">
      <c r="A132" s="132" t="s">
        <v>118</v>
      </c>
      <c r="B132" s="49"/>
      <c r="C132" s="49"/>
      <c r="D132" s="49"/>
      <c r="E132" s="116"/>
      <c r="F132" s="116"/>
      <c r="G132" s="224">
        <v>6000</v>
      </c>
      <c r="H132" s="224">
        <v>5400</v>
      </c>
      <c r="I132" s="213"/>
      <c r="J132" s="214"/>
    </row>
    <row r="133" spans="1:10" x14ac:dyDescent="0.3">
      <c r="A133" s="132" t="s">
        <v>212</v>
      </c>
      <c r="B133" s="49"/>
      <c r="D133" s="119"/>
      <c r="E133" s="94">
        <f>6*3900</f>
        <v>23400</v>
      </c>
      <c r="F133" s="94">
        <v>23400</v>
      </c>
      <c r="G133" s="85">
        <v>19200</v>
      </c>
      <c r="H133" s="85">
        <v>16718.259999999998</v>
      </c>
      <c r="I133" s="48">
        <v>25800</v>
      </c>
      <c r="J133" s="204">
        <v>19177.099999999999</v>
      </c>
    </row>
    <row r="134" spans="1:10" x14ac:dyDescent="0.3">
      <c r="A134" s="132" t="s">
        <v>117</v>
      </c>
      <c r="B134" s="49"/>
      <c r="D134" s="119"/>
      <c r="E134" s="95">
        <f>6*7200</f>
        <v>43200</v>
      </c>
      <c r="F134" s="95">
        <v>43200</v>
      </c>
      <c r="G134" s="225">
        <v>35676</v>
      </c>
      <c r="H134" s="225">
        <v>28430.52</v>
      </c>
      <c r="I134" s="50">
        <v>43200</v>
      </c>
      <c r="J134" s="209">
        <v>41061.67</v>
      </c>
    </row>
    <row r="135" spans="1:10" x14ac:dyDescent="0.3">
      <c r="A135" s="9" t="s">
        <v>183</v>
      </c>
      <c r="B135" s="49"/>
      <c r="C135" s="49"/>
      <c r="D135" s="49"/>
      <c r="E135" s="102">
        <f>SUM(E132:E134)</f>
        <v>66600</v>
      </c>
      <c r="F135" s="102">
        <v>66600</v>
      </c>
      <c r="G135" s="79">
        <f>SUM(G132:G134)</f>
        <v>60876</v>
      </c>
      <c r="H135" s="79">
        <f>SUM(H132:H134)</f>
        <v>50548.78</v>
      </c>
      <c r="I135" s="204">
        <f>SUM(I132:I134)</f>
        <v>69000</v>
      </c>
      <c r="J135" s="204">
        <f>SUM(J132:J134)</f>
        <v>60238.77</v>
      </c>
    </row>
    <row r="136" spans="1:10" x14ac:dyDescent="0.3">
      <c r="A136" s="49" t="s">
        <v>120</v>
      </c>
      <c r="B136" s="49"/>
      <c r="C136" s="49"/>
      <c r="D136" s="49"/>
      <c r="E136" s="102"/>
      <c r="F136" s="102"/>
      <c r="G136" s="79"/>
      <c r="H136" s="79"/>
      <c r="I136" s="204"/>
      <c r="J136" s="204"/>
    </row>
    <row r="137" spans="1:10" x14ac:dyDescent="0.3">
      <c r="A137" s="16" t="s">
        <v>242</v>
      </c>
      <c r="B137" s="49"/>
      <c r="C137" s="49"/>
      <c r="D137" s="49"/>
      <c r="E137" s="102"/>
      <c r="F137" s="102"/>
      <c r="G137" s="79"/>
      <c r="H137" s="79"/>
      <c r="I137" s="204"/>
      <c r="J137" s="204" t="s">
        <v>10</v>
      </c>
    </row>
    <row r="138" spans="1:10" x14ac:dyDescent="0.3">
      <c r="A138" s="103" t="s">
        <v>261</v>
      </c>
      <c r="B138" s="49"/>
      <c r="C138" s="49"/>
      <c r="D138" s="49"/>
      <c r="E138" s="102"/>
      <c r="F138" s="102"/>
      <c r="G138" s="79"/>
      <c r="H138" s="79">
        <v>1297.5</v>
      </c>
      <c r="I138" s="204">
        <v>0</v>
      </c>
      <c r="J138" s="204">
        <v>13829</v>
      </c>
    </row>
    <row r="139" spans="1:10" x14ac:dyDescent="0.3">
      <c r="A139" s="103" t="s">
        <v>269</v>
      </c>
      <c r="B139" s="49"/>
      <c r="C139" s="49"/>
      <c r="D139" s="49"/>
      <c r="E139" s="102"/>
      <c r="F139" s="102"/>
      <c r="G139" s="79"/>
      <c r="H139" s="79">
        <v>1916</v>
      </c>
      <c r="I139" s="204"/>
      <c r="J139" s="204"/>
    </row>
    <row r="140" spans="1:10" x14ac:dyDescent="0.3">
      <c r="A140" s="132" t="s">
        <v>268</v>
      </c>
      <c r="B140" s="49"/>
      <c r="C140" s="49"/>
      <c r="D140" s="49"/>
      <c r="E140" s="102">
        <f>E47</f>
        <v>21750</v>
      </c>
      <c r="F140" s="102">
        <v>22875</v>
      </c>
      <c r="G140" s="79">
        <f>G46</f>
        <v>19225</v>
      </c>
      <c r="H140" s="79">
        <v>17714.03</v>
      </c>
      <c r="I140" s="204">
        <v>18850</v>
      </c>
      <c r="J140" s="204">
        <v>17897.36</v>
      </c>
    </row>
    <row r="141" spans="1:10" x14ac:dyDescent="0.3">
      <c r="A141" s="132" t="s">
        <v>225</v>
      </c>
      <c r="B141" s="49"/>
      <c r="C141" s="49"/>
      <c r="D141" s="49"/>
      <c r="E141" s="102">
        <v>2500</v>
      </c>
      <c r="F141" s="102">
        <v>2500</v>
      </c>
      <c r="G141" s="79">
        <v>2000</v>
      </c>
      <c r="H141" s="79">
        <v>2768.8</v>
      </c>
      <c r="I141" s="204">
        <v>1000</v>
      </c>
      <c r="J141" s="204">
        <v>1000</v>
      </c>
    </row>
    <row r="142" spans="1:10" x14ac:dyDescent="0.3">
      <c r="A142" s="132" t="s">
        <v>258</v>
      </c>
      <c r="B142" s="140">
        <f>B28</f>
        <v>17400</v>
      </c>
      <c r="C142" s="141">
        <v>0.1</v>
      </c>
      <c r="D142" s="142"/>
      <c r="E142" s="143">
        <f>+B142*C142</f>
        <v>1740</v>
      </c>
      <c r="F142" s="143">
        <v>1830</v>
      </c>
      <c r="G142" s="79"/>
      <c r="H142" s="79"/>
      <c r="I142" s="204">
        <v>0</v>
      </c>
      <c r="J142" s="204">
        <v>0</v>
      </c>
    </row>
    <row r="143" spans="1:10" x14ac:dyDescent="0.3">
      <c r="A143" s="103" t="s">
        <v>124</v>
      </c>
      <c r="B143" s="49"/>
      <c r="C143" s="49"/>
      <c r="D143" s="49"/>
      <c r="E143" s="196">
        <v>17500</v>
      </c>
      <c r="F143" s="129">
        <v>0</v>
      </c>
      <c r="G143" s="226">
        <v>0</v>
      </c>
      <c r="H143" s="226">
        <v>16542.78</v>
      </c>
      <c r="I143" s="216">
        <v>0</v>
      </c>
      <c r="J143" s="215">
        <v>17659.78</v>
      </c>
    </row>
    <row r="144" spans="1:10" x14ac:dyDescent="0.3">
      <c r="A144" s="16" t="s">
        <v>125</v>
      </c>
      <c r="B144" s="49"/>
      <c r="C144" s="49"/>
      <c r="D144" s="49"/>
      <c r="E144" s="94">
        <f>SUM(E140:E143)</f>
        <v>43490</v>
      </c>
      <c r="F144" s="94">
        <v>27205</v>
      </c>
      <c r="G144" s="85">
        <f>SUM(G140:G143)</f>
        <v>21225</v>
      </c>
      <c r="H144" s="85">
        <f>SUM(H138:H143)</f>
        <v>40239.11</v>
      </c>
      <c r="I144" s="48">
        <f>SUM(I140:I143)</f>
        <v>19850</v>
      </c>
      <c r="J144" s="48">
        <f>SUM(J138:J143)</f>
        <v>50386.14</v>
      </c>
    </row>
    <row r="145" spans="1:10" x14ac:dyDescent="0.3">
      <c r="A145" s="48"/>
      <c r="B145" s="49"/>
      <c r="C145" s="49"/>
      <c r="D145" s="49"/>
      <c r="E145" s="94"/>
      <c r="F145" s="94"/>
      <c r="G145" s="85"/>
      <c r="H145" s="85"/>
      <c r="I145" s="48"/>
      <c r="J145" s="57"/>
    </row>
    <row r="146" spans="1:10" ht="16.2" thickBot="1" x14ac:dyDescent="0.35">
      <c r="A146" s="16" t="s">
        <v>126</v>
      </c>
      <c r="B146" s="49"/>
      <c r="C146" s="49"/>
      <c r="D146" s="49"/>
      <c r="E146" s="98">
        <f t="shared" ref="E146:J146" si="0">E88+E98+E116+E129+E135+E144</f>
        <v>693410</v>
      </c>
      <c r="F146" s="98">
        <f t="shared" si="0"/>
        <v>677525</v>
      </c>
      <c r="G146" s="92">
        <f t="shared" si="0"/>
        <v>670931</v>
      </c>
      <c r="H146" s="92">
        <f t="shared" si="0"/>
        <v>662697.18999999994</v>
      </c>
      <c r="I146" s="217">
        <f t="shared" si="0"/>
        <v>639901.21</v>
      </c>
      <c r="J146" s="211">
        <f t="shared" si="0"/>
        <v>675526.94999999984</v>
      </c>
    </row>
    <row r="147" spans="1:10" ht="16.2" thickTop="1" x14ac:dyDescent="0.3">
      <c r="A147" s="48"/>
      <c r="B147" s="49"/>
      <c r="C147" s="49"/>
      <c r="D147" s="49"/>
      <c r="E147" s="94"/>
      <c r="F147" s="94"/>
      <c r="G147" s="85"/>
      <c r="H147" s="85"/>
      <c r="I147" s="48"/>
      <c r="J147" s="57"/>
    </row>
    <row r="148" spans="1:10" x14ac:dyDescent="0.3">
      <c r="A148" s="48"/>
      <c r="B148" s="49"/>
      <c r="C148" s="49"/>
      <c r="D148" s="49"/>
      <c r="E148" s="94"/>
      <c r="F148" s="94"/>
      <c r="G148" s="85"/>
      <c r="H148" s="85"/>
      <c r="I148" s="48"/>
      <c r="J148" s="57"/>
    </row>
    <row r="149" spans="1:10" x14ac:dyDescent="0.3">
      <c r="A149" s="16" t="s">
        <v>127</v>
      </c>
      <c r="B149" s="49"/>
      <c r="C149" s="49"/>
      <c r="D149" s="49"/>
      <c r="E149" s="94"/>
      <c r="F149" s="94"/>
      <c r="G149" s="85"/>
      <c r="H149" s="85"/>
      <c r="I149" s="48"/>
      <c r="J149" s="57"/>
    </row>
    <row r="150" spans="1:10" ht="16.2" thickBot="1" x14ac:dyDescent="0.35">
      <c r="A150" s="16" t="s">
        <v>128</v>
      </c>
      <c r="B150" s="49"/>
      <c r="C150" s="49"/>
      <c r="D150" s="49"/>
      <c r="E150" s="98">
        <f>E55-E146</f>
        <v>590</v>
      </c>
      <c r="F150" s="98">
        <f>F55-F146</f>
        <v>725</v>
      </c>
      <c r="G150" s="92">
        <f>G55-G146-G147</f>
        <v>11.5</v>
      </c>
      <c r="H150" s="92">
        <f>H55-H146</f>
        <v>-60740.909999999916</v>
      </c>
      <c r="I150" s="217">
        <f>I55-I146-I147</f>
        <v>1323.7900000000373</v>
      </c>
      <c r="J150" s="211">
        <f>J55-J146-J147</f>
        <v>-53580.469999999623</v>
      </c>
    </row>
    <row r="151" spans="1:10" ht="16.2" thickTop="1" x14ac:dyDescent="0.3">
      <c r="A151" s="48"/>
      <c r="B151" s="49"/>
      <c r="C151" s="49"/>
      <c r="D151" s="49"/>
      <c r="E151" s="94"/>
      <c r="F151" s="94"/>
      <c r="G151" s="85"/>
      <c r="H151" s="85"/>
      <c r="I151" s="48"/>
      <c r="J151" s="57"/>
    </row>
    <row r="152" spans="1:10" ht="16.2" thickBot="1" x14ac:dyDescent="0.35">
      <c r="A152" s="104"/>
      <c r="B152" s="105"/>
      <c r="C152" s="105"/>
      <c r="D152" s="105"/>
      <c r="E152" s="109"/>
      <c r="F152" s="109"/>
      <c r="G152" s="110"/>
      <c r="H152" s="110"/>
      <c r="I152" s="218"/>
      <c r="J152" s="48"/>
    </row>
    <row r="153" spans="1:10" ht="16.2" thickTop="1" x14ac:dyDescent="0.3">
      <c r="A153" s="19" t="s">
        <v>129</v>
      </c>
      <c r="B153" s="87"/>
      <c r="C153" s="87"/>
      <c r="D153" s="87"/>
      <c r="E153" s="99"/>
      <c r="F153" s="99"/>
      <c r="G153" s="93"/>
      <c r="H153" s="93"/>
      <c r="I153" s="219"/>
      <c r="J153" s="48"/>
    </row>
    <row r="154" spans="1:10" x14ac:dyDescent="0.3">
      <c r="A154" s="48" t="s">
        <v>130</v>
      </c>
      <c r="B154" s="49"/>
      <c r="C154" s="49"/>
      <c r="D154" s="49"/>
      <c r="E154" s="94"/>
      <c r="F154" s="94"/>
      <c r="G154" s="85"/>
      <c r="H154" s="85"/>
      <c r="I154" s="57"/>
      <c r="J154" s="48"/>
    </row>
    <row r="155" spans="1:10" x14ac:dyDescent="0.3">
      <c r="A155" s="89">
        <v>37165</v>
      </c>
      <c r="B155" s="49"/>
      <c r="C155" s="49"/>
      <c r="D155" s="49"/>
      <c r="E155" s="100"/>
      <c r="F155" s="100"/>
      <c r="G155" s="64"/>
      <c r="H155" s="64"/>
      <c r="I155" s="202">
        <v>40592.699999999997</v>
      </c>
      <c r="J155" s="48">
        <v>37011.14</v>
      </c>
    </row>
    <row r="156" spans="1:10" x14ac:dyDescent="0.3">
      <c r="A156" s="89">
        <v>37530</v>
      </c>
      <c r="B156" s="49"/>
      <c r="C156" s="49"/>
      <c r="D156" s="49"/>
      <c r="E156" s="100"/>
      <c r="F156" s="100"/>
      <c r="G156" s="64">
        <v>35861.14</v>
      </c>
      <c r="H156" s="64">
        <v>37365.67</v>
      </c>
      <c r="I156" s="202" t="s">
        <v>10</v>
      </c>
      <c r="J156" s="52"/>
    </row>
    <row r="157" spans="1:10" x14ac:dyDescent="0.3">
      <c r="A157" s="89">
        <v>37895</v>
      </c>
      <c r="B157" s="49"/>
      <c r="C157" s="49"/>
      <c r="D157" s="49"/>
      <c r="E157" s="100">
        <f>G169</f>
        <v>37586.14</v>
      </c>
      <c r="F157" s="100">
        <v>37586.14</v>
      </c>
      <c r="G157" s="64" t="s">
        <v>10</v>
      </c>
      <c r="H157" s="64"/>
      <c r="I157" s="202"/>
      <c r="J157" s="48"/>
    </row>
    <row r="158" spans="1:10" x14ac:dyDescent="0.3">
      <c r="A158" s="48"/>
      <c r="B158" s="49"/>
      <c r="C158" s="49"/>
      <c r="D158" s="49"/>
      <c r="E158" s="94"/>
      <c r="F158" s="94"/>
      <c r="G158" s="85"/>
      <c r="H158" s="85"/>
      <c r="I158" s="57"/>
      <c r="J158" s="48"/>
    </row>
    <row r="159" spans="1:10" x14ac:dyDescent="0.3">
      <c r="A159" s="16" t="s">
        <v>134</v>
      </c>
      <c r="B159" s="49"/>
      <c r="C159" s="49"/>
      <c r="D159" s="49"/>
      <c r="E159" s="94"/>
      <c r="F159" s="94"/>
      <c r="G159" s="85"/>
      <c r="H159" s="85"/>
      <c r="I159" s="57"/>
      <c r="J159" s="48"/>
    </row>
    <row r="160" spans="1:10" x14ac:dyDescent="0.3">
      <c r="A160" s="48" t="str">
        <f>$A$26</f>
        <v>FY 2001-2002</v>
      </c>
      <c r="B160" s="63">
        <f>B26</f>
        <v>18500</v>
      </c>
      <c r="C160" s="62">
        <f>C45</f>
        <v>1</v>
      </c>
      <c r="D160" s="62"/>
      <c r="E160" s="132"/>
      <c r="F160" s="132"/>
      <c r="G160" s="68"/>
      <c r="H160" s="68"/>
      <c r="I160" s="57">
        <v>18850</v>
      </c>
      <c r="J160" s="48">
        <v>18251.89</v>
      </c>
    </row>
    <row r="161" spans="1:10" x14ac:dyDescent="0.3">
      <c r="A161" s="48" t="str">
        <f>$A$27</f>
        <v>FY 2002-2003</v>
      </c>
      <c r="B161" s="63">
        <f>B27</f>
        <v>19225</v>
      </c>
      <c r="C161" s="62">
        <f>C46</f>
        <v>1</v>
      </c>
      <c r="D161" s="62"/>
      <c r="E161" s="132"/>
      <c r="F161" s="132"/>
      <c r="G161" s="68">
        <f>B161*C161</f>
        <v>19225</v>
      </c>
      <c r="H161" s="68">
        <v>17714.03</v>
      </c>
      <c r="I161" s="57"/>
      <c r="J161" s="52"/>
    </row>
    <row r="162" spans="1:10" x14ac:dyDescent="0.3">
      <c r="A162" s="48" t="str">
        <f>$A$28</f>
        <v>FY 2003-2004</v>
      </c>
      <c r="B162" s="63">
        <f>B28</f>
        <v>17400</v>
      </c>
      <c r="C162" s="62">
        <f>C47</f>
        <v>1.25</v>
      </c>
      <c r="D162" s="62"/>
      <c r="E162" s="133">
        <f>B162*C162</f>
        <v>21750</v>
      </c>
      <c r="F162" s="133">
        <v>22875</v>
      </c>
      <c r="G162" s="71"/>
      <c r="H162" s="71"/>
      <c r="I162" s="219"/>
      <c r="J162" s="50"/>
    </row>
    <row r="163" spans="1:10" x14ac:dyDescent="0.3">
      <c r="A163" s="48" t="s">
        <v>135</v>
      </c>
      <c r="B163" s="49"/>
      <c r="C163" s="49"/>
      <c r="D163" s="49"/>
      <c r="E163" s="94">
        <f>SUM(E157:E162)</f>
        <v>59336.14</v>
      </c>
      <c r="F163" s="94">
        <v>60461.14</v>
      </c>
      <c r="G163" s="85">
        <f>SUM(G156:G161)</f>
        <v>55086.14</v>
      </c>
      <c r="H163" s="85">
        <f>SUM(H156:H161)</f>
        <v>55079.7</v>
      </c>
      <c r="I163" s="57">
        <f>SUM(I155:I160)</f>
        <v>59442.7</v>
      </c>
      <c r="J163" s="48">
        <f>SUM(J155:J162)</f>
        <v>55263.03</v>
      </c>
    </row>
    <row r="164" spans="1:10" x14ac:dyDescent="0.3">
      <c r="A164" s="48"/>
      <c r="B164" s="49"/>
      <c r="C164" s="49"/>
      <c r="D164" s="49"/>
      <c r="E164" s="94"/>
      <c r="F164" s="94"/>
      <c r="G164" s="85"/>
      <c r="H164" s="85"/>
      <c r="I164" s="57"/>
      <c r="J164" s="48"/>
    </row>
    <row r="165" spans="1:10" x14ac:dyDescent="0.3">
      <c r="A165" s="16" t="s">
        <v>136</v>
      </c>
      <c r="B165" s="49"/>
      <c r="C165" s="49"/>
      <c r="D165" s="49"/>
      <c r="E165" s="94"/>
      <c r="F165" s="94"/>
      <c r="G165" s="85"/>
      <c r="H165" s="85"/>
      <c r="I165" s="57"/>
      <c r="J165" s="48"/>
    </row>
    <row r="166" spans="1:10" x14ac:dyDescent="0.3">
      <c r="A166" s="48" t="s">
        <v>224</v>
      </c>
      <c r="B166" s="63">
        <v>50</v>
      </c>
      <c r="C166" s="62">
        <v>400</v>
      </c>
      <c r="D166" s="62"/>
      <c r="E166" s="94"/>
      <c r="F166" s="94"/>
      <c r="G166" s="85"/>
      <c r="H166" s="85"/>
      <c r="I166" s="57">
        <v>20000</v>
      </c>
      <c r="J166" s="48">
        <v>17897.36</v>
      </c>
    </row>
    <row r="167" spans="1:10" x14ac:dyDescent="0.3">
      <c r="A167" s="48" t="s">
        <v>244</v>
      </c>
      <c r="B167" s="120">
        <v>50</v>
      </c>
      <c r="C167" s="76">
        <v>350</v>
      </c>
      <c r="D167" s="62"/>
      <c r="E167" s="94"/>
      <c r="F167" s="94"/>
      <c r="G167" s="85">
        <f>B167*C167</f>
        <v>17500</v>
      </c>
      <c r="H167" s="85">
        <v>13952.12</v>
      </c>
      <c r="I167" s="57"/>
      <c r="J167" s="52"/>
    </row>
    <row r="168" spans="1:10" x14ac:dyDescent="0.3">
      <c r="A168" s="48" t="s">
        <v>259</v>
      </c>
      <c r="B168" s="120">
        <v>50</v>
      </c>
      <c r="C168" s="76">
        <v>350</v>
      </c>
      <c r="D168" s="62"/>
      <c r="E168" s="97">
        <f>B168*C168</f>
        <v>17500</v>
      </c>
      <c r="F168" s="97">
        <v>17500</v>
      </c>
      <c r="G168" s="91"/>
      <c r="H168" s="91"/>
      <c r="I168" s="219"/>
      <c r="J168" s="50"/>
    </row>
    <row r="169" spans="1:10" ht="16.2" thickBot="1" x14ac:dyDescent="0.35">
      <c r="A169" s="16" t="s">
        <v>140</v>
      </c>
      <c r="B169" s="49"/>
      <c r="C169" s="49"/>
      <c r="D169" s="49"/>
      <c r="E169" s="98">
        <f>E163-E168</f>
        <v>41836.14</v>
      </c>
      <c r="F169" s="98">
        <v>42961.14</v>
      </c>
      <c r="G169" s="92">
        <f>G163-G167</f>
        <v>37586.14</v>
      </c>
      <c r="H169" s="92">
        <f>H163-H167</f>
        <v>41127.579999999994</v>
      </c>
      <c r="I169" s="211">
        <f>I163-I166</f>
        <v>39442.699999999997</v>
      </c>
      <c r="J169" s="220">
        <f>J163-J166</f>
        <v>37365.67</v>
      </c>
    </row>
    <row r="170" spans="1:10" ht="16.2" thickTop="1" x14ac:dyDescent="0.3">
      <c r="A170" s="16"/>
      <c r="B170" s="49"/>
      <c r="C170" s="49"/>
      <c r="D170" s="49"/>
      <c r="E170" s="94"/>
      <c r="F170" s="94"/>
      <c r="G170" s="85"/>
      <c r="H170" s="85"/>
      <c r="I170" s="57"/>
      <c r="J170" s="52"/>
    </row>
    <row r="171" spans="1:10" x14ac:dyDescent="0.3">
      <c r="A171" s="48"/>
      <c r="B171" s="49"/>
      <c r="C171" s="49"/>
      <c r="D171" s="49"/>
      <c r="E171" s="94"/>
      <c r="F171" s="94"/>
      <c r="G171" s="85"/>
      <c r="H171" s="85"/>
      <c r="I171" s="48"/>
      <c r="J171" s="52"/>
    </row>
    <row r="172" spans="1:10" ht="16.2" thickBot="1" x14ac:dyDescent="0.35">
      <c r="A172" s="104"/>
      <c r="B172" s="105"/>
      <c r="C172" s="105"/>
      <c r="D172" s="105"/>
      <c r="E172" s="109"/>
      <c r="F172" s="109"/>
      <c r="G172" s="110"/>
      <c r="H172" s="110"/>
      <c r="I172" s="104"/>
      <c r="J172" s="52"/>
    </row>
    <row r="173" spans="1:10" ht="16.2" thickTop="1" x14ac:dyDescent="0.3">
      <c r="A173" s="19" t="s">
        <v>143</v>
      </c>
      <c r="B173" s="87"/>
      <c r="C173" s="87"/>
      <c r="D173" s="87"/>
      <c r="E173" s="99"/>
      <c r="F173" s="99"/>
      <c r="G173" s="93"/>
      <c r="H173" s="93"/>
      <c r="I173" s="19"/>
      <c r="J173" s="227"/>
    </row>
    <row r="174" spans="1:10" x14ac:dyDescent="0.3">
      <c r="A174" s="48"/>
      <c r="B174" s="49"/>
      <c r="C174" s="49"/>
      <c r="D174" s="49"/>
      <c r="E174" s="94"/>
      <c r="F174" s="94"/>
      <c r="G174" s="85"/>
      <c r="H174" s="85"/>
      <c r="I174" s="48"/>
      <c r="J174" s="48"/>
    </row>
    <row r="175" spans="1:10" x14ac:dyDescent="0.3">
      <c r="A175" s="48" t="s">
        <v>144</v>
      </c>
      <c r="B175" s="49"/>
      <c r="C175" s="49"/>
      <c r="D175" s="49"/>
      <c r="E175" s="100">
        <f>C28</f>
        <v>25.5</v>
      </c>
      <c r="F175" s="100">
        <v>25.5</v>
      </c>
      <c r="G175" s="64">
        <f>C27</f>
        <v>23.3</v>
      </c>
      <c r="H175" s="64">
        <v>23.3</v>
      </c>
      <c r="I175" s="202">
        <f>C26</f>
        <v>22.75</v>
      </c>
      <c r="J175" s="202">
        <v>22.75</v>
      </c>
    </row>
    <row r="176" spans="1:10" x14ac:dyDescent="0.3">
      <c r="A176" s="48"/>
      <c r="B176" s="49"/>
      <c r="C176" s="49"/>
      <c r="D176" s="49"/>
      <c r="E176" s="94"/>
      <c r="F176" s="94"/>
      <c r="G176" s="85"/>
      <c r="H176" s="85"/>
      <c r="I176" s="48"/>
      <c r="J176" s="48"/>
    </row>
    <row r="177" spans="1:10" x14ac:dyDescent="0.3">
      <c r="A177" s="48" t="s">
        <v>146</v>
      </c>
      <c r="B177" s="49"/>
      <c r="C177" s="49"/>
      <c r="D177" s="49"/>
      <c r="E177" s="102">
        <f>C42</f>
        <v>3.25</v>
      </c>
      <c r="F177" s="102">
        <v>3.25</v>
      </c>
      <c r="G177" s="79">
        <f>C40</f>
        <v>3.2</v>
      </c>
      <c r="H177" s="79">
        <v>3.2</v>
      </c>
      <c r="I177" s="204">
        <f>C38</f>
        <v>2.75</v>
      </c>
      <c r="J177" s="204">
        <v>2.75</v>
      </c>
    </row>
    <row r="178" spans="1:10" x14ac:dyDescent="0.3">
      <c r="A178" s="48"/>
      <c r="B178" s="49"/>
      <c r="C178" s="49"/>
      <c r="D178" s="49"/>
      <c r="E178" s="102"/>
      <c r="F178" s="102"/>
      <c r="G178" s="79"/>
      <c r="H178" s="79"/>
      <c r="I178" s="204"/>
      <c r="J178" s="204"/>
    </row>
    <row r="179" spans="1:10" x14ac:dyDescent="0.3">
      <c r="A179" s="48" t="s">
        <v>147</v>
      </c>
      <c r="B179" s="49"/>
      <c r="C179" s="49"/>
      <c r="D179" s="49"/>
      <c r="E179" s="102">
        <f>C162</f>
        <v>1.25</v>
      </c>
      <c r="F179" s="102">
        <v>1.25</v>
      </c>
      <c r="G179" s="79">
        <f>C161</f>
        <v>1</v>
      </c>
      <c r="H179" s="79">
        <v>1</v>
      </c>
      <c r="I179" s="204">
        <f>C160</f>
        <v>1</v>
      </c>
      <c r="J179" s="204">
        <v>1</v>
      </c>
    </row>
    <row r="180" spans="1:10" x14ac:dyDescent="0.3">
      <c r="A180" s="48"/>
      <c r="B180" s="49"/>
      <c r="C180" s="49"/>
      <c r="D180" s="49"/>
      <c r="E180" s="94"/>
      <c r="F180" s="94"/>
      <c r="G180" s="85"/>
      <c r="H180" s="85"/>
      <c r="I180" s="48"/>
      <c r="J180" s="48"/>
    </row>
    <row r="181" spans="1:10" ht="16.2" thickBot="1" x14ac:dyDescent="0.35">
      <c r="A181" s="16" t="s">
        <v>149</v>
      </c>
      <c r="B181" s="49"/>
      <c r="C181" s="49"/>
      <c r="D181" s="49"/>
      <c r="E181" s="98">
        <f>SUM(E175:E179)</f>
        <v>30</v>
      </c>
      <c r="F181" s="98">
        <v>30</v>
      </c>
      <c r="G181" s="92">
        <f>SUM(G175:G179)</f>
        <v>27.5</v>
      </c>
      <c r="H181" s="92">
        <f>SUM(H175:H179)</f>
        <v>27.5</v>
      </c>
      <c r="I181" s="217">
        <f>SUM(I175:I179)</f>
        <v>26.5</v>
      </c>
      <c r="J181" s="217">
        <f>SUM(J175:J179)</f>
        <v>26.5</v>
      </c>
    </row>
    <row r="182" spans="1:10" ht="16.8" thickTop="1" thickBot="1" x14ac:dyDescent="0.35">
      <c r="A182" s="104"/>
      <c r="B182" s="104"/>
      <c r="C182" s="104"/>
      <c r="D182" s="104"/>
      <c r="E182" s="109"/>
      <c r="F182" s="109"/>
      <c r="G182" s="110"/>
      <c r="H182" s="110"/>
      <c r="I182" s="104"/>
      <c r="J182" s="104"/>
    </row>
    <row r="183" spans="1:10" ht="16.2" thickTop="1" x14ac:dyDescent="0.3">
      <c r="A183" s="48"/>
      <c r="B183" s="48"/>
      <c r="C183" s="48"/>
      <c r="D183" s="48"/>
      <c r="E183" s="48"/>
      <c r="F183" s="48"/>
      <c r="G183" s="48"/>
      <c r="H183" s="48"/>
      <c r="I183" s="174"/>
    </row>
    <row r="184" spans="1:10" x14ac:dyDescent="0.3">
      <c r="A184" s="48" t="s">
        <v>184</v>
      </c>
      <c r="B184" s="48"/>
      <c r="C184" s="48"/>
      <c r="D184" s="48"/>
      <c r="E184" s="48"/>
      <c r="F184" s="48"/>
      <c r="G184" s="48"/>
      <c r="H184" s="48"/>
      <c r="I184" s="48"/>
    </row>
    <row r="185" spans="1:10" x14ac:dyDescent="0.3">
      <c r="A185" s="89">
        <f>G2</f>
        <v>38016</v>
      </c>
      <c r="B185" s="48"/>
      <c r="C185" s="48"/>
      <c r="D185" s="48"/>
      <c r="E185" s="48"/>
      <c r="F185" s="48"/>
      <c r="G185" s="48"/>
      <c r="H185" s="48"/>
      <c r="I185" s="48"/>
    </row>
  </sheetData>
  <mergeCells count="4">
    <mergeCell ref="A13:I13"/>
    <mergeCell ref="A14:I14"/>
    <mergeCell ref="A15:I15"/>
    <mergeCell ref="A16:I16"/>
  </mergeCells>
  <phoneticPr fontId="0" type="noConversion"/>
  <pageMargins left="0.39" right="0.32" top="0.72" bottom="0.71" header="0.5" footer="0.45"/>
  <pageSetup scale="54" fitToHeight="0" orientation="portrait" r:id="rId1"/>
  <headerFooter alignWithMargins="0">
    <oddFooter>&amp;L&amp;9&amp;F &amp;A&amp;C&amp;9&amp;P of &amp;N&amp;R&amp;9&amp;D &amp;T</oddFooter>
  </headerFooter>
  <rowBreaks count="3" manualBreakCount="3">
    <brk id="56" max="9" man="1"/>
    <brk id="99" max="9" man="1"/>
    <brk id="151" max="9"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85"/>
  <sheetViews>
    <sheetView topLeftCell="A13" zoomScale="70" zoomScaleNormal="75" workbookViewId="0">
      <pane ySplit="9" topLeftCell="A136" activePane="bottomLeft" state="frozen"/>
      <selection activeCell="A13" sqref="A13"/>
      <selection pane="bottomLeft" activeCell="E48" sqref="E48"/>
    </sheetView>
  </sheetViews>
  <sheetFormatPr defaultRowHeight="15.6" x14ac:dyDescent="0.3"/>
  <cols>
    <col min="1" max="1" width="33.90625" customWidth="1"/>
    <col min="2" max="2" width="8.81640625" bestFit="1" customWidth="1"/>
    <col min="3" max="3" width="10" bestFit="1" customWidth="1"/>
    <col min="5" max="10" width="15.6328125" bestFit="1" customWidth="1"/>
  </cols>
  <sheetData>
    <row r="1" spans="1:9" ht="16.2" thickBot="1" x14ac:dyDescent="0.35">
      <c r="A1" s="48"/>
      <c r="B1" s="48"/>
      <c r="C1" s="48"/>
      <c r="D1" s="48"/>
      <c r="E1" s="48"/>
      <c r="F1" s="48"/>
      <c r="G1" s="58"/>
      <c r="H1" s="58"/>
      <c r="I1" s="48"/>
    </row>
    <row r="2" spans="1:9" ht="16.8" thickTop="1" thickBot="1" x14ac:dyDescent="0.35">
      <c r="A2" s="48" t="s">
        <v>1</v>
      </c>
      <c r="B2" s="48"/>
      <c r="C2" s="48"/>
      <c r="D2" s="48"/>
      <c r="E2" s="48"/>
      <c r="F2" s="48"/>
      <c r="G2" s="189"/>
      <c r="H2" s="199"/>
      <c r="I2" s="48"/>
    </row>
    <row r="3" spans="1:9" ht="16.2" thickTop="1" x14ac:dyDescent="0.3">
      <c r="A3" s="49" t="s">
        <v>2</v>
      </c>
      <c r="B3" s="49"/>
      <c r="C3" s="49"/>
      <c r="D3" s="49"/>
      <c r="E3" s="49"/>
      <c r="F3" s="49"/>
      <c r="G3" s="49"/>
      <c r="H3" s="49"/>
      <c r="I3" s="49"/>
    </row>
    <row r="4" spans="1:9" x14ac:dyDescent="0.3">
      <c r="A4" s="49" t="s">
        <v>267</v>
      </c>
      <c r="B4" s="49"/>
      <c r="C4" s="49"/>
      <c r="D4" s="49"/>
      <c r="E4" s="49"/>
      <c r="F4" s="49"/>
      <c r="G4" s="49"/>
      <c r="H4" s="49"/>
      <c r="I4" s="49"/>
    </row>
    <row r="5" spans="1:9" x14ac:dyDescent="0.3">
      <c r="A5" s="49" t="s">
        <v>4</v>
      </c>
      <c r="B5" s="49"/>
      <c r="C5" s="49"/>
      <c r="D5" s="49"/>
      <c r="E5" s="49"/>
      <c r="F5" s="49"/>
      <c r="G5" s="49"/>
      <c r="H5" s="49"/>
      <c r="I5" s="49"/>
    </row>
    <row r="6" spans="1:9" x14ac:dyDescent="0.3">
      <c r="A6" s="49" t="s">
        <v>5</v>
      </c>
      <c r="B6" s="49"/>
      <c r="C6" s="49"/>
      <c r="D6" s="49"/>
      <c r="E6" s="49"/>
      <c r="F6" s="49"/>
      <c r="G6" s="49"/>
      <c r="H6" s="49"/>
      <c r="I6" s="49"/>
    </row>
    <row r="7" spans="1:9" x14ac:dyDescent="0.3">
      <c r="A7" s="49" t="s">
        <v>6</v>
      </c>
      <c r="B7" s="49"/>
      <c r="C7" s="49"/>
      <c r="D7" s="49"/>
      <c r="E7" s="49"/>
      <c r="F7" s="49"/>
      <c r="G7" s="49"/>
      <c r="H7" s="49"/>
      <c r="I7" s="49"/>
    </row>
    <row r="8" spans="1:9" x14ac:dyDescent="0.3">
      <c r="A8" s="49" t="s">
        <v>7</v>
      </c>
      <c r="B8" s="49"/>
      <c r="C8" s="49"/>
      <c r="D8" s="49"/>
      <c r="E8" s="49"/>
      <c r="F8" s="49"/>
      <c r="G8" s="49"/>
      <c r="H8" s="49"/>
      <c r="I8" s="49"/>
    </row>
    <row r="9" spans="1:9" x14ac:dyDescent="0.3">
      <c r="A9" s="49"/>
      <c r="B9" s="49"/>
      <c r="C9" s="49"/>
      <c r="D9" s="49"/>
      <c r="E9" s="49"/>
      <c r="F9" s="49"/>
      <c r="G9" s="49"/>
      <c r="H9" s="49"/>
      <c r="I9" s="49"/>
    </row>
    <row r="10" spans="1:9" x14ac:dyDescent="0.3">
      <c r="A10" s="49"/>
      <c r="B10" s="49"/>
      <c r="C10" s="49"/>
      <c r="D10" s="49"/>
      <c r="E10" s="49"/>
      <c r="F10" s="49"/>
      <c r="G10" s="49"/>
      <c r="H10" s="49"/>
      <c r="I10" s="49"/>
    </row>
    <row r="11" spans="1:9" x14ac:dyDescent="0.3">
      <c r="A11" s="49"/>
      <c r="B11" s="49"/>
      <c r="C11" s="49"/>
      <c r="D11" s="49"/>
      <c r="E11" s="49"/>
      <c r="F11" s="49"/>
      <c r="G11" s="49"/>
      <c r="H11" s="49"/>
      <c r="I11" s="49"/>
    </row>
    <row r="12" spans="1:9" x14ac:dyDescent="0.3">
      <c r="A12" s="49" t="s">
        <v>10</v>
      </c>
      <c r="B12" s="49"/>
      <c r="C12" s="49"/>
      <c r="D12" s="49"/>
      <c r="E12" s="49"/>
      <c r="F12" s="49"/>
      <c r="G12" s="49"/>
      <c r="H12" s="49"/>
      <c r="I12" s="49"/>
    </row>
    <row r="13" spans="1:9" x14ac:dyDescent="0.3">
      <c r="A13" s="1076" t="s">
        <v>233</v>
      </c>
      <c r="B13" s="1076"/>
      <c r="C13" s="1076"/>
      <c r="D13" s="1076"/>
      <c r="E13" s="1076"/>
      <c r="F13" s="1076"/>
      <c r="G13" s="1076"/>
      <c r="H13" s="1076"/>
      <c r="I13" s="1076"/>
    </row>
    <row r="14" spans="1:9" x14ac:dyDescent="0.3">
      <c r="A14" s="1076" t="s">
        <v>275</v>
      </c>
      <c r="B14" s="1076"/>
      <c r="C14" s="1076"/>
      <c r="D14" s="1076"/>
      <c r="E14" s="1076"/>
      <c r="F14" s="1076"/>
      <c r="G14" s="1076"/>
      <c r="H14" s="1076"/>
      <c r="I14" s="1076"/>
    </row>
    <row r="15" spans="1:9" x14ac:dyDescent="0.3">
      <c r="A15" s="1076" t="s">
        <v>231</v>
      </c>
      <c r="B15" s="1076"/>
      <c r="C15" s="1076"/>
      <c r="D15" s="1076"/>
      <c r="E15" s="1076"/>
      <c r="F15" s="1076"/>
      <c r="G15" s="1076"/>
      <c r="H15" s="1076"/>
      <c r="I15" s="1076"/>
    </row>
    <row r="16" spans="1:9" x14ac:dyDescent="0.3">
      <c r="A16" s="1076" t="s">
        <v>141</v>
      </c>
      <c r="B16" s="1076"/>
      <c r="C16" s="1076"/>
      <c r="D16" s="1076"/>
      <c r="E16" s="1076"/>
      <c r="F16" s="1076"/>
      <c r="G16" s="1076"/>
      <c r="H16" s="1076"/>
      <c r="I16" s="1076"/>
    </row>
    <row r="17" spans="1:11" x14ac:dyDescent="0.3">
      <c r="A17" s="49"/>
      <c r="B17" s="49"/>
      <c r="C17" s="49"/>
      <c r="D17" s="49"/>
      <c r="E17" s="49"/>
      <c r="F17" s="49"/>
      <c r="G17" s="49"/>
      <c r="H17" s="49"/>
      <c r="I17" s="49"/>
    </row>
    <row r="18" spans="1:11" x14ac:dyDescent="0.3">
      <c r="A18" s="9"/>
      <c r="B18" s="9"/>
      <c r="C18" s="9"/>
      <c r="D18" s="9"/>
      <c r="E18" s="10"/>
      <c r="F18" s="122" t="s">
        <v>264</v>
      </c>
      <c r="G18" s="9"/>
      <c r="H18" s="9"/>
      <c r="I18" s="48"/>
    </row>
    <row r="19" spans="1:11" x14ac:dyDescent="0.3">
      <c r="A19" s="9"/>
      <c r="B19" s="9"/>
      <c r="C19" s="9"/>
      <c r="D19" s="9"/>
      <c r="E19" s="122" t="s">
        <v>272</v>
      </c>
      <c r="F19" s="10" t="s">
        <v>262</v>
      </c>
      <c r="G19" s="48"/>
      <c r="H19" s="48"/>
      <c r="I19" s="10"/>
      <c r="J19" s="10" t="s">
        <v>16</v>
      </c>
    </row>
    <row r="20" spans="1:11" x14ac:dyDescent="0.3">
      <c r="A20" s="9"/>
      <c r="B20" s="9"/>
      <c r="C20" s="9"/>
      <c r="D20" s="9"/>
      <c r="E20" s="122" t="s">
        <v>270</v>
      </c>
      <c r="F20" s="122" t="s">
        <v>254</v>
      </c>
      <c r="G20" s="122" t="s">
        <v>236</v>
      </c>
      <c r="H20" s="122" t="s">
        <v>236</v>
      </c>
      <c r="I20" s="122" t="s">
        <v>215</v>
      </c>
      <c r="J20" s="122" t="s">
        <v>215</v>
      </c>
    </row>
    <row r="21" spans="1:11" ht="16.2" thickBot="1" x14ac:dyDescent="0.35">
      <c r="A21" s="11"/>
      <c r="B21" s="60"/>
      <c r="C21" s="60"/>
      <c r="D21" s="121"/>
      <c r="E21" s="54" t="s">
        <v>20</v>
      </c>
      <c r="F21" s="54" t="s">
        <v>20</v>
      </c>
      <c r="G21" s="54" t="s">
        <v>20</v>
      </c>
      <c r="H21" s="54" t="s">
        <v>21</v>
      </c>
      <c r="I21" s="54" t="s">
        <v>20</v>
      </c>
      <c r="J21" s="54" t="s">
        <v>21</v>
      </c>
    </row>
    <row r="22" spans="1:11" ht="16.2" thickTop="1" x14ac:dyDescent="0.3">
      <c r="A22" s="49" t="s">
        <v>22</v>
      </c>
      <c r="B22" s="49"/>
      <c r="C22" s="49"/>
      <c r="D22" s="49"/>
      <c r="E22" s="49"/>
      <c r="F22" s="49"/>
      <c r="G22" s="49"/>
      <c r="H22" s="200"/>
      <c r="I22" s="57"/>
      <c r="J22" s="57"/>
    </row>
    <row r="23" spans="1:11" x14ac:dyDescent="0.3">
      <c r="A23" s="49"/>
      <c r="B23" s="49"/>
      <c r="C23" s="49"/>
      <c r="D23" s="49"/>
      <c r="E23" s="49"/>
      <c r="F23" s="49"/>
      <c r="G23" s="49"/>
      <c r="H23" s="200"/>
      <c r="I23" s="57"/>
      <c r="J23" s="57"/>
    </row>
    <row r="24" spans="1:11" x14ac:dyDescent="0.3">
      <c r="A24" s="134" t="s">
        <v>23</v>
      </c>
      <c r="B24" s="135" t="s">
        <v>24</v>
      </c>
      <c r="C24" s="135" t="s">
        <v>25</v>
      </c>
      <c r="D24" s="61"/>
      <c r="E24" s="49"/>
      <c r="F24" s="49"/>
      <c r="G24" s="75"/>
      <c r="H24" s="200"/>
      <c r="I24" s="57"/>
      <c r="J24" s="57"/>
    </row>
    <row r="25" spans="1:11" x14ac:dyDescent="0.3">
      <c r="A25" s="132" t="s">
        <v>26</v>
      </c>
      <c r="B25" s="132"/>
      <c r="C25" s="132"/>
      <c r="D25" s="49"/>
      <c r="E25" s="62"/>
      <c r="F25" s="62"/>
      <c r="G25" s="65"/>
      <c r="H25" s="201"/>
      <c r="I25" s="202"/>
      <c r="J25" s="52"/>
    </row>
    <row r="26" spans="1:11" x14ac:dyDescent="0.3">
      <c r="A26" s="132" t="s">
        <v>235</v>
      </c>
      <c r="B26" s="140">
        <v>19225</v>
      </c>
      <c r="C26" s="100">
        <v>22.75</v>
      </c>
      <c r="D26" s="62"/>
      <c r="E26" s="62"/>
      <c r="F26" s="62"/>
      <c r="G26" s="238">
        <f>$B27*$C27</f>
        <v>443700</v>
      </c>
      <c r="H26" s="238">
        <v>412781.81</v>
      </c>
      <c r="I26" s="202">
        <v>428837.5</v>
      </c>
      <c r="J26" s="203">
        <v>419677.37</v>
      </c>
    </row>
    <row r="27" spans="1:11" x14ac:dyDescent="0.3">
      <c r="A27" s="139" t="s">
        <v>251</v>
      </c>
      <c r="B27" s="140">
        <v>17400</v>
      </c>
      <c r="C27" s="100">
        <v>25.5</v>
      </c>
      <c r="D27" s="62"/>
      <c r="E27" s="62"/>
      <c r="F27" s="235">
        <v>443700</v>
      </c>
      <c r="G27" s="239"/>
      <c r="H27" s="239"/>
      <c r="I27" s="202"/>
      <c r="J27" s="203"/>
      <c r="K27" s="153"/>
    </row>
    <row r="28" spans="1:11" x14ac:dyDescent="0.3">
      <c r="A28" s="139" t="s">
        <v>271</v>
      </c>
      <c r="B28" s="140">
        <v>17000</v>
      </c>
      <c r="C28" s="141">
        <v>26.5</v>
      </c>
      <c r="D28" s="142"/>
      <c r="E28" s="251">
        <f>B28*C28</f>
        <v>450500</v>
      </c>
      <c r="F28" s="171"/>
      <c r="G28" s="238"/>
      <c r="H28" s="238"/>
      <c r="I28" s="202"/>
      <c r="J28" s="203"/>
    </row>
    <row r="29" spans="1:11" x14ac:dyDescent="0.3">
      <c r="A29" s="132" t="s">
        <v>31</v>
      </c>
      <c r="B29" s="132"/>
      <c r="C29" s="100"/>
      <c r="D29" s="62"/>
      <c r="E29" s="79"/>
      <c r="F29" s="170"/>
      <c r="G29" s="240"/>
      <c r="H29" s="240"/>
      <c r="I29" s="204"/>
      <c r="J29" s="205"/>
    </row>
    <row r="30" spans="1:11" x14ac:dyDescent="0.3">
      <c r="A30" s="132" t="str">
        <f>$A$26</f>
        <v>FY 2002-2003</v>
      </c>
      <c r="B30" s="136">
        <v>2667</v>
      </c>
      <c r="C30" s="100">
        <v>15</v>
      </c>
      <c r="D30" s="62"/>
      <c r="E30" s="79"/>
      <c r="F30" s="170"/>
      <c r="G30" s="240">
        <f>$B31*$C31</f>
        <v>39000</v>
      </c>
      <c r="H30" s="240">
        <v>36399.17</v>
      </c>
      <c r="I30" s="204">
        <v>45000</v>
      </c>
      <c r="J30" s="203">
        <v>38978.78</v>
      </c>
    </row>
    <row r="31" spans="1:11" x14ac:dyDescent="0.3">
      <c r="A31" s="132" t="str">
        <f>$A$27</f>
        <v>FY 2003-2004</v>
      </c>
      <c r="B31" s="145">
        <v>2600</v>
      </c>
      <c r="C31" s="100">
        <v>15</v>
      </c>
      <c r="D31" s="62"/>
      <c r="E31" s="79"/>
      <c r="F31" s="236">
        <v>39000</v>
      </c>
      <c r="G31" s="239"/>
      <c r="H31" s="239"/>
      <c r="I31" s="204"/>
      <c r="J31" s="205"/>
    </row>
    <row r="32" spans="1:11" x14ac:dyDescent="0.3">
      <c r="A32" s="144" t="str">
        <f>$A$28</f>
        <v>FY 2004-2005</v>
      </c>
      <c r="B32" s="145">
        <v>2500</v>
      </c>
      <c r="C32" s="146">
        <v>15</v>
      </c>
      <c r="D32" s="147"/>
      <c r="E32" s="252">
        <f>B32*C32</f>
        <v>37500</v>
      </c>
      <c r="F32" s="171"/>
      <c r="G32" s="240"/>
      <c r="H32" s="240"/>
      <c r="I32" s="204"/>
      <c r="J32" s="205"/>
    </row>
    <row r="33" spans="1:10" x14ac:dyDescent="0.3">
      <c r="A33" s="144" t="s">
        <v>189</v>
      </c>
      <c r="B33" s="145"/>
      <c r="C33" s="146"/>
      <c r="D33" s="147"/>
      <c r="E33" s="252">
        <v>10000</v>
      </c>
      <c r="F33" s="236">
        <v>10000</v>
      </c>
      <c r="G33" s="240">
        <v>10000</v>
      </c>
      <c r="H33" s="240">
        <v>4089.79</v>
      </c>
      <c r="I33" s="204">
        <v>15000</v>
      </c>
      <c r="J33" s="205">
        <v>10765.13</v>
      </c>
    </row>
    <row r="34" spans="1:10" x14ac:dyDescent="0.3">
      <c r="A34" s="132" t="s">
        <v>33</v>
      </c>
      <c r="B34" s="132"/>
      <c r="C34" s="132"/>
      <c r="D34" s="49"/>
      <c r="E34" s="79">
        <v>21000</v>
      </c>
      <c r="F34" s="170">
        <v>20000</v>
      </c>
      <c r="G34" s="240">
        <v>20000</v>
      </c>
      <c r="H34" s="240">
        <v>20000</v>
      </c>
      <c r="I34" s="204">
        <v>14000</v>
      </c>
      <c r="J34" s="205">
        <v>14000</v>
      </c>
    </row>
    <row r="35" spans="1:10" x14ac:dyDescent="0.3">
      <c r="A35" s="132" t="s">
        <v>34</v>
      </c>
      <c r="B35" s="136"/>
      <c r="C35" s="100"/>
      <c r="D35" s="62"/>
      <c r="E35" s="79">
        <v>5000</v>
      </c>
      <c r="F35" s="170">
        <v>7000</v>
      </c>
      <c r="G35" s="240">
        <v>16000</v>
      </c>
      <c r="H35" s="240">
        <f>5916.96+321.56+4343.67</f>
        <v>10582.19</v>
      </c>
      <c r="I35" s="204">
        <v>19000</v>
      </c>
      <c r="J35" s="205">
        <v>9445.84</v>
      </c>
    </row>
    <row r="36" spans="1:10" x14ac:dyDescent="0.3">
      <c r="A36" s="132" t="s">
        <v>35</v>
      </c>
      <c r="B36" s="132"/>
      <c r="C36" s="132"/>
      <c r="D36" s="49"/>
      <c r="E36" s="79">
        <v>10000</v>
      </c>
      <c r="F36" s="170">
        <v>10000</v>
      </c>
      <c r="G36" s="240">
        <v>7500</v>
      </c>
      <c r="H36" s="240">
        <v>350.57</v>
      </c>
      <c r="I36" s="204">
        <v>7500</v>
      </c>
      <c r="J36" s="205"/>
    </row>
    <row r="37" spans="1:10" x14ac:dyDescent="0.3">
      <c r="A37" s="132" t="s">
        <v>38</v>
      </c>
      <c r="B37" s="132"/>
      <c r="C37" s="132"/>
      <c r="D37" s="49"/>
      <c r="E37" s="79"/>
      <c r="F37" s="170"/>
      <c r="G37" s="240"/>
      <c r="H37" s="239"/>
      <c r="I37" s="52"/>
      <c r="J37" s="206"/>
    </row>
    <row r="38" spans="1:10" x14ac:dyDescent="0.3">
      <c r="A38" s="132" t="str">
        <f>$A$26</f>
        <v>FY 2002-2003</v>
      </c>
      <c r="B38" s="136">
        <f>B26</f>
        <v>19225</v>
      </c>
      <c r="C38" s="100">
        <v>2.75</v>
      </c>
      <c r="D38" s="62"/>
      <c r="E38" s="79"/>
      <c r="F38" s="170"/>
      <c r="G38" s="240">
        <f>B40*C40</f>
        <v>55680</v>
      </c>
      <c r="H38" s="240">
        <v>56688.79</v>
      </c>
      <c r="I38" s="204"/>
      <c r="J38" s="205"/>
    </row>
    <row r="39" spans="1:10" x14ac:dyDescent="0.3">
      <c r="A39" s="132" t="s">
        <v>40</v>
      </c>
      <c r="B39" s="136">
        <v>300</v>
      </c>
      <c r="C39" s="100">
        <v>4</v>
      </c>
      <c r="D39" s="62"/>
      <c r="E39" s="79"/>
      <c r="F39" s="170"/>
      <c r="G39" s="240">
        <v>1250</v>
      </c>
      <c r="H39" s="240">
        <v>702</v>
      </c>
      <c r="I39" s="204">
        <v>51837.5</v>
      </c>
      <c r="J39" s="205">
        <v>45717.49</v>
      </c>
    </row>
    <row r="40" spans="1:10" x14ac:dyDescent="0.3">
      <c r="A40" s="132" t="str">
        <f>$A$27</f>
        <v>FY 2003-2004</v>
      </c>
      <c r="B40" s="136">
        <f>B27</f>
        <v>17400</v>
      </c>
      <c r="C40" s="100">
        <v>3.2</v>
      </c>
      <c r="D40" s="62"/>
      <c r="E40" s="79"/>
      <c r="F40" s="236">
        <v>56550</v>
      </c>
      <c r="G40" s="239"/>
      <c r="H40" s="239"/>
      <c r="I40" s="204">
        <v>1200</v>
      </c>
      <c r="J40" s="207">
        <v>692</v>
      </c>
    </row>
    <row r="41" spans="1:10" x14ac:dyDescent="0.3">
      <c r="A41" s="132" t="s">
        <v>40</v>
      </c>
      <c r="B41" s="136">
        <v>250</v>
      </c>
      <c r="C41" s="100">
        <v>5</v>
      </c>
      <c r="D41" s="62"/>
      <c r="E41" s="79"/>
      <c r="F41" s="170">
        <v>1250</v>
      </c>
      <c r="G41" s="239"/>
      <c r="H41" s="239"/>
      <c r="I41" s="204"/>
      <c r="J41" s="205"/>
    </row>
    <row r="42" spans="1:10" x14ac:dyDescent="0.3">
      <c r="A42" s="144" t="str">
        <f>$A$28</f>
        <v>FY 2004-2005</v>
      </c>
      <c r="B42" s="145">
        <f>B28</f>
        <v>17000</v>
      </c>
      <c r="C42" s="146">
        <v>3.25</v>
      </c>
      <c r="D42" s="147"/>
      <c r="E42" s="252">
        <f>B42*C42</f>
        <v>55250</v>
      </c>
      <c r="F42" s="171"/>
      <c r="G42" s="240"/>
      <c r="H42" s="240"/>
      <c r="I42" s="204"/>
      <c r="J42" s="205"/>
    </row>
    <row r="43" spans="1:10" x14ac:dyDescent="0.3">
      <c r="A43" s="132" t="s">
        <v>40</v>
      </c>
      <c r="B43" s="136">
        <v>250</v>
      </c>
      <c r="C43" s="100">
        <v>5</v>
      </c>
      <c r="D43" s="62"/>
      <c r="E43" s="79">
        <f>B43*C43</f>
        <v>1250</v>
      </c>
      <c r="F43" s="171"/>
      <c r="G43" s="240"/>
      <c r="H43" s="240"/>
      <c r="I43" s="204"/>
      <c r="J43" s="205"/>
    </row>
    <row r="44" spans="1:10" x14ac:dyDescent="0.3">
      <c r="A44" s="132" t="s">
        <v>209</v>
      </c>
      <c r="B44" s="137"/>
      <c r="C44" s="137"/>
      <c r="D44" s="62"/>
      <c r="E44" s="79"/>
      <c r="F44" s="170"/>
      <c r="G44" s="240"/>
      <c r="H44" s="240"/>
      <c r="I44" s="204"/>
      <c r="J44" s="205"/>
    </row>
    <row r="45" spans="1:10" x14ac:dyDescent="0.3">
      <c r="A45" s="132" t="str">
        <f>$A$26</f>
        <v>FY 2002-2003</v>
      </c>
      <c r="B45" s="136">
        <f>+B26</f>
        <v>19225</v>
      </c>
      <c r="C45" s="100">
        <v>1</v>
      </c>
      <c r="D45" s="62"/>
      <c r="E45" s="79"/>
      <c r="F45" s="170"/>
      <c r="G45" s="240"/>
      <c r="H45" s="240"/>
      <c r="I45" s="204">
        <v>18850</v>
      </c>
      <c r="J45" s="205">
        <v>18251.89</v>
      </c>
    </row>
    <row r="46" spans="1:10" x14ac:dyDescent="0.3">
      <c r="A46" s="132" t="str">
        <f>$A$27</f>
        <v>FY 2003-2004</v>
      </c>
      <c r="B46" s="136">
        <f>+B27</f>
        <v>17400</v>
      </c>
      <c r="C46" s="100">
        <v>1</v>
      </c>
      <c r="D46" s="62"/>
      <c r="E46" s="79"/>
      <c r="F46" s="170"/>
      <c r="G46" s="240">
        <f>+B46*C46</f>
        <v>17400</v>
      </c>
      <c r="H46" s="240">
        <v>17714.03</v>
      </c>
      <c r="I46" s="204"/>
      <c r="J46" s="205"/>
    </row>
    <row r="47" spans="1:10" x14ac:dyDescent="0.3">
      <c r="A47" s="139" t="str">
        <f>$A$28</f>
        <v>FY 2004-2005</v>
      </c>
      <c r="B47" s="140">
        <f>+B28</f>
        <v>17000</v>
      </c>
      <c r="C47" s="141">
        <v>1.5</v>
      </c>
      <c r="D47" s="142"/>
      <c r="E47" s="222">
        <f>+B47*C47</f>
        <v>25500</v>
      </c>
      <c r="F47" s="188">
        <v>21750</v>
      </c>
      <c r="G47" s="240"/>
      <c r="H47" s="240"/>
      <c r="I47" s="204"/>
      <c r="J47" s="205"/>
    </row>
    <row r="48" spans="1:10" x14ac:dyDescent="0.3">
      <c r="A48" s="139" t="s">
        <v>205</v>
      </c>
      <c r="B48" s="140"/>
      <c r="C48" s="141"/>
      <c r="D48" s="142"/>
      <c r="E48" s="222">
        <v>15000</v>
      </c>
      <c r="F48" s="188">
        <v>12500</v>
      </c>
      <c r="G48" s="240">
        <v>20000</v>
      </c>
      <c r="H48" s="240">
        <v>9798.34</v>
      </c>
      <c r="I48" s="204">
        <v>20000</v>
      </c>
      <c r="J48" s="205">
        <v>17456.66</v>
      </c>
    </row>
    <row r="49" spans="1:10" x14ac:dyDescent="0.3">
      <c r="A49" s="139" t="s">
        <v>260</v>
      </c>
      <c r="B49" s="140"/>
      <c r="C49" s="141"/>
      <c r="D49" s="142"/>
      <c r="E49" s="222"/>
      <c r="F49" s="188"/>
      <c r="G49" s="240"/>
      <c r="H49" s="240">
        <v>2014.43</v>
      </c>
      <c r="I49" s="204">
        <v>15000</v>
      </c>
      <c r="J49" s="205">
        <v>20051</v>
      </c>
    </row>
    <row r="50" spans="1:10" x14ac:dyDescent="0.3">
      <c r="A50" s="139" t="s">
        <v>248</v>
      </c>
      <c r="B50" s="140"/>
      <c r="C50" s="141"/>
      <c r="D50" s="142"/>
      <c r="E50" s="222">
        <v>18000</v>
      </c>
      <c r="F50" s="188">
        <v>18500</v>
      </c>
      <c r="G50" s="241">
        <v>18500</v>
      </c>
      <c r="H50" s="241">
        <v>23130.42</v>
      </c>
      <c r="I50" s="208"/>
      <c r="J50" s="205">
        <v>20720.16</v>
      </c>
    </row>
    <row r="51" spans="1:10" x14ac:dyDescent="0.3">
      <c r="A51" s="139" t="s">
        <v>263</v>
      </c>
      <c r="B51" s="140"/>
      <c r="C51" s="141"/>
      <c r="D51" s="142"/>
      <c r="E51" s="222">
        <v>46000</v>
      </c>
      <c r="F51" s="188">
        <v>46000</v>
      </c>
      <c r="G51" s="241">
        <v>0</v>
      </c>
      <c r="H51" s="241"/>
      <c r="I51" s="208">
        <v>0</v>
      </c>
      <c r="J51" s="205">
        <v>0</v>
      </c>
    </row>
    <row r="52" spans="1:10" x14ac:dyDescent="0.3">
      <c r="A52" s="132" t="s">
        <v>240</v>
      </c>
      <c r="B52" s="136"/>
      <c r="C52" s="100"/>
      <c r="D52" s="62"/>
      <c r="E52" s="79"/>
      <c r="F52" s="170">
        <v>250</v>
      </c>
      <c r="G52" s="240">
        <v>2000</v>
      </c>
      <c r="H52" s="240">
        <v>1550</v>
      </c>
      <c r="I52" s="204"/>
      <c r="J52" s="205">
        <v>1000</v>
      </c>
    </row>
    <row r="53" spans="1:10" x14ac:dyDescent="0.3">
      <c r="A53" s="132" t="s">
        <v>42</v>
      </c>
      <c r="B53" s="94"/>
      <c r="C53" s="94"/>
      <c r="D53" s="48"/>
      <c r="E53" s="79">
        <v>2500</v>
      </c>
      <c r="F53" s="170">
        <v>2500</v>
      </c>
      <c r="G53" s="240">
        <v>2000</v>
      </c>
      <c r="H53" s="240">
        <v>2768.8</v>
      </c>
      <c r="I53" s="204">
        <v>1000</v>
      </c>
      <c r="J53" s="205">
        <v>2404.3000000000002</v>
      </c>
    </row>
    <row r="54" spans="1:10" x14ac:dyDescent="0.3">
      <c r="A54" s="132" t="s">
        <v>191</v>
      </c>
      <c r="B54" s="136"/>
      <c r="C54" s="100"/>
      <c r="D54" s="62"/>
      <c r="E54" s="82">
        <v>5000</v>
      </c>
      <c r="F54" s="172">
        <v>5000</v>
      </c>
      <c r="G54" s="242">
        <v>5000</v>
      </c>
      <c r="H54" s="242">
        <f>2998.94+387</f>
        <v>3385.94</v>
      </c>
      <c r="I54" s="209">
        <v>4000</v>
      </c>
      <c r="J54" s="210">
        <v>2785.86</v>
      </c>
    </row>
    <row r="55" spans="1:10" ht="16.2" thickBot="1" x14ac:dyDescent="0.35">
      <c r="A55" s="9" t="s">
        <v>44</v>
      </c>
      <c r="B55" s="63"/>
      <c r="C55" s="62"/>
      <c r="D55" s="62"/>
      <c r="E55" s="74">
        <f>SUM(E28:E54)</f>
        <v>702500</v>
      </c>
      <c r="F55" s="173">
        <f>SUM(F26:F54)</f>
        <v>694000</v>
      </c>
      <c r="G55" s="243">
        <f>SUM(G26:G54)</f>
        <v>658030</v>
      </c>
      <c r="H55" s="243">
        <f>SUM(H26:H54)</f>
        <v>601956.28</v>
      </c>
      <c r="I55" s="211">
        <f>SUM(I26:I54)</f>
        <v>641225</v>
      </c>
      <c r="J55" s="211">
        <f>SUM(J26:J54)</f>
        <v>621946.48000000021</v>
      </c>
    </row>
    <row r="56" spans="1:10" ht="16.2" thickTop="1" x14ac:dyDescent="0.3">
      <c r="A56" s="49"/>
      <c r="B56" s="49"/>
      <c r="C56" s="49"/>
      <c r="D56" s="49"/>
      <c r="E56" s="68"/>
      <c r="F56" s="168"/>
      <c r="G56" s="244"/>
      <c r="H56" s="244"/>
      <c r="I56" s="57"/>
      <c r="J56" s="57"/>
    </row>
    <row r="57" spans="1:10" x14ac:dyDescent="0.3">
      <c r="A57" s="9" t="s">
        <v>46</v>
      </c>
      <c r="B57" s="63"/>
      <c r="C57" s="62"/>
      <c r="D57" s="62"/>
      <c r="E57" s="68"/>
      <c r="F57" s="168"/>
      <c r="G57" s="244"/>
      <c r="H57" s="244"/>
      <c r="I57" s="57"/>
      <c r="J57" s="57"/>
    </row>
    <row r="58" spans="1:10" x14ac:dyDescent="0.3">
      <c r="A58" s="9" t="s">
        <v>47</v>
      </c>
      <c r="B58" s="63"/>
      <c r="C58" s="62"/>
      <c r="D58" s="62"/>
      <c r="E58" s="68"/>
      <c r="F58" s="168"/>
      <c r="G58" s="244"/>
      <c r="H58" s="244"/>
      <c r="I58" s="57"/>
      <c r="J58" s="57"/>
    </row>
    <row r="59" spans="1:10" x14ac:dyDescent="0.3">
      <c r="A59" s="132" t="s">
        <v>72</v>
      </c>
      <c r="B59" s="63"/>
      <c r="C59" s="49"/>
      <c r="D59" s="49"/>
      <c r="E59" s="85">
        <v>1560</v>
      </c>
      <c r="F59" s="174">
        <v>1500</v>
      </c>
      <c r="G59" s="245">
        <v>1500</v>
      </c>
      <c r="H59" s="245">
        <v>1500</v>
      </c>
      <c r="I59" s="48">
        <v>1750</v>
      </c>
      <c r="J59" s="204">
        <v>1625</v>
      </c>
    </row>
    <row r="60" spans="1:10" x14ac:dyDescent="0.3">
      <c r="A60" s="132" t="s">
        <v>177</v>
      </c>
      <c r="B60" s="63"/>
      <c r="C60" s="49"/>
      <c r="D60" s="49"/>
      <c r="E60" s="85">
        <v>50</v>
      </c>
      <c r="F60" s="174">
        <v>50</v>
      </c>
      <c r="G60" s="245">
        <v>50</v>
      </c>
      <c r="H60" s="245">
        <v>46.16</v>
      </c>
      <c r="I60" s="48">
        <v>50</v>
      </c>
      <c r="J60" s="204">
        <v>23.82</v>
      </c>
    </row>
    <row r="61" spans="1:10" x14ac:dyDescent="0.3">
      <c r="A61" s="139" t="s">
        <v>159</v>
      </c>
      <c r="B61" s="149"/>
      <c r="C61" s="150"/>
      <c r="D61" s="150"/>
      <c r="E61" s="223">
        <v>11000</v>
      </c>
      <c r="F61" s="175">
        <v>11000</v>
      </c>
      <c r="G61" s="246">
        <v>7800</v>
      </c>
      <c r="H61" s="246">
        <v>5694.58</v>
      </c>
      <c r="I61" s="207">
        <v>6800</v>
      </c>
      <c r="J61" s="204">
        <v>6200.14</v>
      </c>
    </row>
    <row r="62" spans="1:10" x14ac:dyDescent="0.3">
      <c r="A62" s="132" t="s">
        <v>161</v>
      </c>
      <c r="B62" s="63"/>
      <c r="C62" s="49"/>
      <c r="D62" s="49"/>
      <c r="E62" s="85">
        <v>1200</v>
      </c>
      <c r="F62" s="174">
        <v>1200</v>
      </c>
      <c r="G62" s="245">
        <v>1600</v>
      </c>
      <c r="H62" s="245">
        <v>1662.6</v>
      </c>
      <c r="I62" s="48">
        <v>1600</v>
      </c>
      <c r="J62" s="204">
        <v>1036.24</v>
      </c>
    </row>
    <row r="63" spans="1:10" x14ac:dyDescent="0.3">
      <c r="A63" s="132" t="s">
        <v>65</v>
      </c>
      <c r="B63" s="63"/>
      <c r="C63" s="49"/>
      <c r="D63" s="49"/>
      <c r="E63" s="85">
        <v>5000</v>
      </c>
      <c r="F63" s="174">
        <v>5000</v>
      </c>
      <c r="G63" s="245">
        <v>5300</v>
      </c>
      <c r="H63" s="245">
        <v>5883.55</v>
      </c>
      <c r="I63" s="48">
        <v>4200</v>
      </c>
      <c r="J63" s="204">
        <v>4855.3599999999997</v>
      </c>
    </row>
    <row r="64" spans="1:10" x14ac:dyDescent="0.3">
      <c r="A64" s="132" t="s">
        <v>60</v>
      </c>
      <c r="B64" s="63"/>
      <c r="C64" s="49"/>
      <c r="D64" s="49"/>
      <c r="E64" s="85">
        <v>2050</v>
      </c>
      <c r="F64" s="174">
        <v>2050</v>
      </c>
      <c r="G64" s="245">
        <v>1100</v>
      </c>
      <c r="H64" s="245">
        <v>536</v>
      </c>
      <c r="I64" s="48">
        <v>1400</v>
      </c>
      <c r="J64" s="204">
        <v>929</v>
      </c>
    </row>
    <row r="65" spans="1:10" x14ac:dyDescent="0.3">
      <c r="A65" s="132" t="s">
        <v>229</v>
      </c>
      <c r="B65" s="63"/>
      <c r="C65" s="49"/>
      <c r="D65" s="49"/>
      <c r="E65" s="85">
        <v>6500</v>
      </c>
      <c r="F65" s="174">
        <v>6000</v>
      </c>
      <c r="G65" s="245">
        <v>4200</v>
      </c>
      <c r="H65" s="245">
        <v>5800.12</v>
      </c>
      <c r="I65" s="48">
        <v>3800</v>
      </c>
      <c r="J65" s="204">
        <v>3227.8</v>
      </c>
    </row>
    <row r="66" spans="1:10" x14ac:dyDescent="0.3">
      <c r="A66" s="132" t="s">
        <v>67</v>
      </c>
      <c r="B66" s="63"/>
      <c r="C66" s="49"/>
      <c r="D66" s="49"/>
      <c r="E66" s="85">
        <v>0</v>
      </c>
      <c r="F66" s="174">
        <v>0</v>
      </c>
      <c r="G66" s="245">
        <v>0</v>
      </c>
      <c r="H66" s="245"/>
      <c r="I66" s="48">
        <v>0</v>
      </c>
      <c r="J66" s="204">
        <v>288</v>
      </c>
    </row>
    <row r="67" spans="1:10" x14ac:dyDescent="0.3">
      <c r="A67" s="132" t="s">
        <v>246</v>
      </c>
      <c r="B67" s="63"/>
      <c r="C67" s="49"/>
      <c r="D67" s="49"/>
      <c r="E67" s="85">
        <v>7200</v>
      </c>
      <c r="F67" s="174">
        <v>7200</v>
      </c>
      <c r="G67" s="245">
        <v>8300</v>
      </c>
      <c r="H67" s="245">
        <v>8300.64</v>
      </c>
      <c r="I67" s="48">
        <v>8300</v>
      </c>
      <c r="J67" s="204">
        <v>8294.24</v>
      </c>
    </row>
    <row r="68" spans="1:10" x14ac:dyDescent="0.3">
      <c r="A68" s="132" t="s">
        <v>252</v>
      </c>
      <c r="B68" s="63"/>
      <c r="C68" s="49"/>
      <c r="D68" s="49"/>
      <c r="E68" s="85">
        <v>20000</v>
      </c>
      <c r="F68" s="174">
        <v>18500</v>
      </c>
      <c r="G68" s="245">
        <v>15800</v>
      </c>
      <c r="H68" s="245">
        <v>17529.43</v>
      </c>
      <c r="I68" s="48">
        <v>15400</v>
      </c>
      <c r="J68" s="204">
        <v>16755.8</v>
      </c>
    </row>
    <row r="69" spans="1:10" x14ac:dyDescent="0.3">
      <c r="A69" s="132" t="s">
        <v>176</v>
      </c>
      <c r="B69" s="63"/>
      <c r="C69" s="49"/>
      <c r="D69" s="49"/>
      <c r="E69" s="85">
        <v>100</v>
      </c>
      <c r="F69" s="174">
        <v>100</v>
      </c>
      <c r="G69" s="245">
        <v>100</v>
      </c>
      <c r="H69" s="245">
        <v>99.02</v>
      </c>
      <c r="I69" s="48">
        <v>200</v>
      </c>
      <c r="J69" s="204">
        <v>19.16</v>
      </c>
    </row>
    <row r="70" spans="1:10" x14ac:dyDescent="0.3">
      <c r="A70" s="132" t="s">
        <v>265</v>
      </c>
      <c r="B70" s="63"/>
      <c r="C70" s="49"/>
      <c r="D70" s="49"/>
      <c r="E70" s="85">
        <v>44000</v>
      </c>
      <c r="F70" s="174">
        <v>44000</v>
      </c>
      <c r="G70" s="245">
        <v>42500</v>
      </c>
      <c r="H70" s="245">
        <v>43911.46</v>
      </c>
      <c r="I70" s="48">
        <v>42500</v>
      </c>
      <c r="J70" s="204">
        <v>43093.63</v>
      </c>
    </row>
    <row r="71" spans="1:10" x14ac:dyDescent="0.3">
      <c r="A71" s="132" t="s">
        <v>57</v>
      </c>
      <c r="B71" s="63"/>
      <c r="C71" s="49"/>
      <c r="D71" s="49"/>
      <c r="E71" s="85">
        <v>3600</v>
      </c>
      <c r="F71" s="174">
        <v>3600</v>
      </c>
      <c r="G71" s="245">
        <v>4200</v>
      </c>
      <c r="H71" s="245">
        <v>3346.15</v>
      </c>
      <c r="I71" s="48">
        <v>4100</v>
      </c>
      <c r="J71" s="204">
        <v>3573.52</v>
      </c>
    </row>
    <row r="72" spans="1:10" x14ac:dyDescent="0.3">
      <c r="A72" s="132" t="s">
        <v>52</v>
      </c>
      <c r="B72" s="63"/>
      <c r="C72" s="49"/>
      <c r="D72" s="49"/>
      <c r="E72" s="85">
        <v>18500</v>
      </c>
      <c r="F72" s="174">
        <v>19000</v>
      </c>
      <c r="G72" s="245">
        <v>19000</v>
      </c>
      <c r="H72" s="245">
        <v>18677.689999999999</v>
      </c>
      <c r="I72" s="48">
        <v>18250</v>
      </c>
      <c r="J72" s="204">
        <v>18036.45</v>
      </c>
    </row>
    <row r="73" spans="1:10" x14ac:dyDescent="0.3">
      <c r="A73" s="132" t="s">
        <v>211</v>
      </c>
      <c r="B73" s="63"/>
      <c r="C73" s="49"/>
      <c r="D73" s="49"/>
      <c r="E73" s="85">
        <v>8500</v>
      </c>
      <c r="F73" s="174">
        <v>10000</v>
      </c>
      <c r="G73" s="245">
        <v>17000</v>
      </c>
      <c r="H73" s="245">
        <v>10423.76</v>
      </c>
      <c r="I73" s="48">
        <v>15500</v>
      </c>
      <c r="J73" s="204">
        <v>13772.87</v>
      </c>
    </row>
    <row r="74" spans="1:10" x14ac:dyDescent="0.3">
      <c r="A74" s="139" t="s">
        <v>117</v>
      </c>
      <c r="B74" s="149"/>
      <c r="C74" s="150"/>
      <c r="D74" s="150"/>
      <c r="E74" s="223">
        <v>11900</v>
      </c>
      <c r="F74" s="175">
        <v>14000</v>
      </c>
      <c r="G74" s="246">
        <v>20000</v>
      </c>
      <c r="H74" s="246">
        <v>16860.150000000001</v>
      </c>
      <c r="I74" s="207">
        <v>1500</v>
      </c>
      <c r="J74" s="208">
        <v>16667.89</v>
      </c>
    </row>
    <row r="75" spans="1:10" x14ac:dyDescent="0.3">
      <c r="A75" s="132" t="s">
        <v>157</v>
      </c>
      <c r="B75" s="63"/>
      <c r="C75" s="49"/>
      <c r="D75" s="49"/>
      <c r="E75" s="85">
        <v>300</v>
      </c>
      <c r="F75" s="174">
        <v>300</v>
      </c>
      <c r="G75" s="245">
        <v>300</v>
      </c>
      <c r="H75" s="245">
        <v>814.42</v>
      </c>
      <c r="I75" s="48">
        <v>300</v>
      </c>
      <c r="J75" s="204">
        <v>300</v>
      </c>
    </row>
    <row r="76" spans="1:10" x14ac:dyDescent="0.3">
      <c r="A76" s="132" t="s">
        <v>54</v>
      </c>
      <c r="B76" s="63"/>
      <c r="C76" s="49"/>
      <c r="D76" s="49"/>
      <c r="E76" s="85">
        <v>17500</v>
      </c>
      <c r="F76" s="174">
        <v>17500</v>
      </c>
      <c r="G76" s="245">
        <v>17500</v>
      </c>
      <c r="H76" s="245">
        <v>17500</v>
      </c>
      <c r="I76" s="48">
        <v>17500</v>
      </c>
      <c r="J76" s="204">
        <v>19424.37</v>
      </c>
    </row>
    <row r="77" spans="1:10" x14ac:dyDescent="0.3">
      <c r="A77" s="132" t="s">
        <v>50</v>
      </c>
      <c r="B77" s="63"/>
      <c r="C77" s="49"/>
      <c r="D77" s="49"/>
      <c r="E77" s="85">
        <v>94850</v>
      </c>
      <c r="F77" s="174">
        <v>100620</v>
      </c>
      <c r="G77" s="245">
        <v>103480</v>
      </c>
      <c r="H77" s="245">
        <v>107006.39999999999</v>
      </c>
      <c r="I77" s="48">
        <v>99500</v>
      </c>
      <c r="J77" s="212">
        <v>105998.37</v>
      </c>
    </row>
    <row r="78" spans="1:10" x14ac:dyDescent="0.3">
      <c r="A78" s="132" t="s">
        <v>51</v>
      </c>
      <c r="B78" s="63"/>
      <c r="C78" s="49"/>
      <c r="D78" s="49"/>
      <c r="E78" s="85">
        <v>3500</v>
      </c>
      <c r="F78" s="174">
        <v>3500</v>
      </c>
      <c r="G78" s="245">
        <v>3640</v>
      </c>
      <c r="H78" s="245">
        <v>5403.52</v>
      </c>
      <c r="I78" s="48">
        <v>3500</v>
      </c>
      <c r="J78" s="212">
        <v>3500</v>
      </c>
    </row>
    <row r="79" spans="1:10" x14ac:dyDescent="0.3">
      <c r="A79" s="132" t="s">
        <v>250</v>
      </c>
      <c r="C79" s="63"/>
      <c r="D79" s="49"/>
      <c r="E79" s="85">
        <f>52500*1.02</f>
        <v>53550</v>
      </c>
      <c r="F79" s="175">
        <v>52500</v>
      </c>
      <c r="G79" s="246">
        <v>51250</v>
      </c>
      <c r="H79" s="245">
        <v>51551.83</v>
      </c>
      <c r="I79" s="48">
        <v>49500</v>
      </c>
      <c r="J79" s="212">
        <v>49649.84</v>
      </c>
    </row>
    <row r="80" spans="1:10" x14ac:dyDescent="0.3">
      <c r="A80" s="139" t="s">
        <v>48</v>
      </c>
      <c r="B80" s="149"/>
      <c r="C80" s="142"/>
      <c r="D80" s="142"/>
      <c r="E80" s="223">
        <f>83000*1.03</f>
        <v>85490</v>
      </c>
      <c r="F80" s="175">
        <v>83000</v>
      </c>
      <c r="G80" s="246">
        <v>78000</v>
      </c>
      <c r="H80" s="246">
        <v>78635.94</v>
      </c>
      <c r="I80" s="207">
        <v>75000</v>
      </c>
      <c r="J80" s="212">
        <v>75738.13</v>
      </c>
    </row>
    <row r="81" spans="1:10" x14ac:dyDescent="0.3">
      <c r="A81" s="132" t="s">
        <v>245</v>
      </c>
      <c r="B81" s="63"/>
      <c r="C81" s="49"/>
      <c r="D81" s="49"/>
      <c r="E81" s="85">
        <v>7000</v>
      </c>
      <c r="F81" s="174">
        <v>6850</v>
      </c>
      <c r="G81" s="245">
        <v>6600</v>
      </c>
      <c r="H81" s="245">
        <v>6600</v>
      </c>
      <c r="I81" s="48">
        <v>6300</v>
      </c>
      <c r="J81" s="204">
        <v>6300</v>
      </c>
    </row>
    <row r="82" spans="1:10" x14ac:dyDescent="0.3">
      <c r="A82" s="132" t="s">
        <v>247</v>
      </c>
      <c r="B82" s="63"/>
      <c r="C82" s="49"/>
      <c r="D82" s="49"/>
      <c r="E82" s="85">
        <v>1500</v>
      </c>
      <c r="F82" s="174">
        <v>1500</v>
      </c>
      <c r="G82" s="245">
        <v>2000</v>
      </c>
      <c r="H82" s="245">
        <v>1478.47</v>
      </c>
      <c r="I82" s="48">
        <v>2000</v>
      </c>
      <c r="J82" s="204">
        <v>1541.31</v>
      </c>
    </row>
    <row r="83" spans="1:10" x14ac:dyDescent="0.3">
      <c r="A83" s="132" t="s">
        <v>223</v>
      </c>
      <c r="B83" s="63"/>
      <c r="C83" s="62"/>
      <c r="D83" s="62"/>
      <c r="E83" s="85">
        <v>1250</v>
      </c>
      <c r="F83" s="174">
        <v>1250</v>
      </c>
      <c r="G83" s="245">
        <v>2000</v>
      </c>
      <c r="H83" s="245">
        <v>742.68</v>
      </c>
      <c r="I83" s="48">
        <v>1500</v>
      </c>
      <c r="J83" s="212">
        <v>1931.79</v>
      </c>
    </row>
    <row r="84" spans="1:10" x14ac:dyDescent="0.3">
      <c r="A84" s="132" t="s">
        <v>172</v>
      </c>
      <c r="B84" s="63"/>
      <c r="C84" s="49"/>
      <c r="D84" s="49"/>
      <c r="E84" s="85">
        <v>1750</v>
      </c>
      <c r="F84" s="174">
        <v>1750</v>
      </c>
      <c r="G84" s="245">
        <v>1750</v>
      </c>
      <c r="H84" s="245">
        <v>1371.18</v>
      </c>
      <c r="I84" s="48">
        <v>1400</v>
      </c>
      <c r="J84" s="204">
        <v>1433.17</v>
      </c>
    </row>
    <row r="85" spans="1:10" x14ac:dyDescent="0.3">
      <c r="A85" s="132" t="s">
        <v>56</v>
      </c>
      <c r="B85" s="63"/>
      <c r="C85" s="49"/>
      <c r="D85" s="49"/>
      <c r="E85" s="85">
        <v>4500</v>
      </c>
      <c r="F85" s="174">
        <v>2500</v>
      </c>
      <c r="G85" s="245">
        <v>4000</v>
      </c>
      <c r="H85" s="245">
        <v>2157.08</v>
      </c>
      <c r="I85" s="48">
        <v>4000</v>
      </c>
      <c r="J85" s="204">
        <v>3368.72</v>
      </c>
    </row>
    <row r="86" spans="1:10" x14ac:dyDescent="0.3">
      <c r="A86" s="132" t="s">
        <v>158</v>
      </c>
      <c r="B86" s="63"/>
      <c r="C86" s="49"/>
      <c r="D86" s="49"/>
      <c r="E86" s="224">
        <v>7000</v>
      </c>
      <c r="F86" s="176">
        <v>6800</v>
      </c>
      <c r="G86" s="247">
        <v>6900</v>
      </c>
      <c r="H86" s="247">
        <v>7111.88</v>
      </c>
      <c r="I86" s="213">
        <v>6600</v>
      </c>
      <c r="J86" s="214">
        <v>7039.81</v>
      </c>
    </row>
    <row r="87" spans="1:10" x14ac:dyDescent="0.3">
      <c r="A87" s="132" t="s">
        <v>241</v>
      </c>
      <c r="B87" s="63"/>
      <c r="C87" s="49"/>
      <c r="D87" s="49"/>
      <c r="E87" s="225">
        <v>0</v>
      </c>
      <c r="F87" s="177">
        <v>750</v>
      </c>
      <c r="G87" s="248">
        <v>2000</v>
      </c>
      <c r="H87" s="248">
        <v>1508.19</v>
      </c>
      <c r="I87" s="50"/>
      <c r="J87" s="209">
        <v>2009</v>
      </c>
    </row>
    <row r="88" spans="1:10" x14ac:dyDescent="0.3">
      <c r="A88" s="9" t="s">
        <v>73</v>
      </c>
      <c r="B88" s="63"/>
      <c r="C88" s="49"/>
      <c r="D88" s="49"/>
      <c r="E88" s="79">
        <f t="shared" ref="E88:J88" si="0">SUM(E59:E87)</f>
        <v>419350</v>
      </c>
      <c r="F88" s="170">
        <f t="shared" si="0"/>
        <v>422020</v>
      </c>
      <c r="G88" s="240">
        <f t="shared" si="0"/>
        <v>427870</v>
      </c>
      <c r="H88" s="240">
        <f t="shared" si="0"/>
        <v>422152.9</v>
      </c>
      <c r="I88" s="204">
        <f t="shared" si="0"/>
        <v>392450</v>
      </c>
      <c r="J88" s="204">
        <f t="shared" si="0"/>
        <v>416633.42999999993</v>
      </c>
    </row>
    <row r="89" spans="1:10" x14ac:dyDescent="0.3">
      <c r="A89" s="49"/>
      <c r="B89" s="49"/>
      <c r="C89" s="49"/>
      <c r="D89" s="49"/>
      <c r="E89" s="68"/>
      <c r="F89" s="168"/>
      <c r="G89" s="244"/>
      <c r="H89" s="244"/>
      <c r="I89" s="57"/>
      <c r="J89" s="57"/>
    </row>
    <row r="90" spans="1:10" x14ac:dyDescent="0.3">
      <c r="A90" s="9" t="s">
        <v>74</v>
      </c>
      <c r="B90" s="49"/>
      <c r="C90" s="49"/>
      <c r="D90" s="49"/>
      <c r="E90" s="68"/>
      <c r="F90" s="168"/>
      <c r="G90" s="244"/>
      <c r="H90" s="244"/>
      <c r="I90" s="57"/>
      <c r="J90" s="57"/>
    </row>
    <row r="91" spans="1:10" x14ac:dyDescent="0.3">
      <c r="A91" s="132" t="s">
        <v>197</v>
      </c>
      <c r="B91" s="49"/>
      <c r="C91" s="49"/>
      <c r="D91" s="49"/>
      <c r="E91" s="85">
        <v>31000</v>
      </c>
      <c r="F91" s="174">
        <v>29000</v>
      </c>
      <c r="G91" s="245">
        <v>28600</v>
      </c>
      <c r="H91" s="245">
        <v>28600</v>
      </c>
      <c r="I91" s="48">
        <v>27500</v>
      </c>
      <c r="J91" s="204">
        <v>27500</v>
      </c>
    </row>
    <row r="92" spans="1:10" x14ac:dyDescent="0.3">
      <c r="A92" s="132" t="s">
        <v>198</v>
      </c>
      <c r="B92" s="49"/>
      <c r="C92" s="49"/>
      <c r="D92" s="49"/>
      <c r="E92" s="85">
        <v>9900</v>
      </c>
      <c r="F92" s="174">
        <v>9500</v>
      </c>
      <c r="G92" s="245">
        <v>9100</v>
      </c>
      <c r="H92" s="245">
        <v>9100</v>
      </c>
      <c r="I92" s="48">
        <v>8750</v>
      </c>
      <c r="J92" s="204">
        <v>8747.7000000000007</v>
      </c>
    </row>
    <row r="93" spans="1:10" x14ac:dyDescent="0.3">
      <c r="A93" s="132" t="s">
        <v>199</v>
      </c>
      <c r="B93" s="49"/>
      <c r="C93" s="49"/>
      <c r="D93" s="49"/>
      <c r="E93" s="85">
        <v>3500</v>
      </c>
      <c r="F93" s="174">
        <v>3250</v>
      </c>
      <c r="G93" s="245">
        <v>3120</v>
      </c>
      <c r="H93" s="245">
        <v>3120</v>
      </c>
      <c r="I93" s="48">
        <v>3000</v>
      </c>
      <c r="J93" s="204">
        <v>3000</v>
      </c>
    </row>
    <row r="94" spans="1:10" x14ac:dyDescent="0.3">
      <c r="A94" s="132" t="s">
        <v>200</v>
      </c>
      <c r="B94" s="49"/>
      <c r="C94" s="49"/>
      <c r="D94" s="49"/>
      <c r="E94" s="85">
        <v>4000</v>
      </c>
      <c r="F94" s="174">
        <v>3750</v>
      </c>
      <c r="G94" s="245">
        <v>3640</v>
      </c>
      <c r="H94" s="245">
        <v>3640</v>
      </c>
      <c r="I94" s="48">
        <v>3500</v>
      </c>
      <c r="J94" s="204">
        <v>3480.06</v>
      </c>
    </row>
    <row r="95" spans="1:10" x14ac:dyDescent="0.3">
      <c r="A95" s="9" t="s">
        <v>84</v>
      </c>
      <c r="B95" s="49"/>
      <c r="C95" s="49"/>
      <c r="D95" s="49"/>
      <c r="E95" s="85"/>
      <c r="F95" s="174"/>
      <c r="G95" s="245"/>
      <c r="H95" s="245"/>
      <c r="I95" s="48"/>
      <c r="J95" s="204"/>
    </row>
    <row r="96" spans="1:10" x14ac:dyDescent="0.3">
      <c r="A96" s="132" t="s">
        <v>86</v>
      </c>
      <c r="B96" s="49"/>
      <c r="C96" s="49"/>
      <c r="D96" s="49"/>
      <c r="E96" s="85">
        <v>23900</v>
      </c>
      <c r="F96" s="174">
        <v>22400</v>
      </c>
      <c r="G96" s="245">
        <v>21300</v>
      </c>
      <c r="H96" s="245">
        <v>21098.38</v>
      </c>
      <c r="I96" s="48">
        <v>20500</v>
      </c>
      <c r="J96" s="214">
        <v>22450.880000000001</v>
      </c>
    </row>
    <row r="97" spans="1:10" x14ac:dyDescent="0.3">
      <c r="A97" s="132" t="s">
        <v>85</v>
      </c>
      <c r="B97" s="49"/>
      <c r="C97" s="49"/>
      <c r="D97" s="49"/>
      <c r="E97" s="225">
        <v>55000</v>
      </c>
      <c r="F97" s="177">
        <v>55000</v>
      </c>
      <c r="G97" s="248">
        <v>55000</v>
      </c>
      <c r="H97" s="248">
        <f>46591.13+743.45</f>
        <v>47334.579999999994</v>
      </c>
      <c r="I97" s="50">
        <v>54151.21</v>
      </c>
      <c r="J97" s="215">
        <v>48191.96</v>
      </c>
    </row>
    <row r="98" spans="1:10" x14ac:dyDescent="0.3">
      <c r="A98" s="57" t="s">
        <v>87</v>
      </c>
      <c r="B98" s="49"/>
      <c r="C98" s="49"/>
      <c r="D98" s="49"/>
      <c r="E98" s="79">
        <f>SUM(E91:E97)</f>
        <v>127300</v>
      </c>
      <c r="F98" s="170">
        <v>122900</v>
      </c>
      <c r="G98" s="240">
        <f>SUM(G91:G97)</f>
        <v>120760</v>
      </c>
      <c r="H98" s="240">
        <f>SUM(H91:H97)</f>
        <v>112892.95999999999</v>
      </c>
      <c r="I98" s="204">
        <f>SUM(I91:I97)</f>
        <v>117401.20999999999</v>
      </c>
      <c r="J98" s="204">
        <f>SUM(J91:J97)</f>
        <v>113370.6</v>
      </c>
    </row>
    <row r="99" spans="1:10" x14ac:dyDescent="0.3">
      <c r="A99" s="49"/>
      <c r="B99" s="49"/>
      <c r="C99" s="49"/>
      <c r="D99" s="49"/>
      <c r="E99" s="79"/>
      <c r="F99" s="170"/>
      <c r="G99" s="240"/>
      <c r="H99" s="240"/>
      <c r="I99" s="204"/>
      <c r="J99" s="204"/>
    </row>
    <row r="100" spans="1:10" x14ac:dyDescent="0.3">
      <c r="A100" s="9" t="s">
        <v>88</v>
      </c>
      <c r="B100" s="49"/>
      <c r="C100" s="49"/>
      <c r="D100" s="49"/>
      <c r="E100" s="79"/>
      <c r="F100" s="170"/>
      <c r="G100" s="240"/>
      <c r="H100" s="240"/>
      <c r="I100" s="204"/>
      <c r="J100" s="204"/>
    </row>
    <row r="101" spans="1:10" x14ac:dyDescent="0.3">
      <c r="A101" s="132" t="s">
        <v>220</v>
      </c>
      <c r="B101" s="49"/>
      <c r="C101" s="49"/>
      <c r="D101" s="49"/>
      <c r="E101" s="224"/>
      <c r="F101" s="176"/>
      <c r="G101" s="247"/>
      <c r="H101" s="247"/>
      <c r="I101" s="213">
        <v>2500</v>
      </c>
      <c r="J101" s="214">
        <v>657.35</v>
      </c>
    </row>
    <row r="102" spans="1:10" x14ac:dyDescent="0.3">
      <c r="A102" s="132" t="s">
        <v>70</v>
      </c>
      <c r="B102" s="49"/>
      <c r="C102" s="49"/>
      <c r="D102" s="49"/>
      <c r="E102" s="224">
        <v>500</v>
      </c>
      <c r="F102" s="176">
        <v>500</v>
      </c>
      <c r="G102" s="247">
        <v>500</v>
      </c>
      <c r="H102" s="247">
        <v>703.76</v>
      </c>
      <c r="I102" s="213">
        <v>850</v>
      </c>
      <c r="J102" s="214">
        <v>633.75</v>
      </c>
    </row>
    <row r="103" spans="1:10" x14ac:dyDescent="0.3">
      <c r="A103" s="132" t="s">
        <v>222</v>
      </c>
      <c r="B103" s="49"/>
      <c r="C103" s="49"/>
      <c r="D103" s="49"/>
      <c r="E103" s="85">
        <v>400</v>
      </c>
      <c r="F103" s="174">
        <v>400</v>
      </c>
      <c r="G103" s="245">
        <v>400</v>
      </c>
      <c r="H103" s="245">
        <v>141.97999999999999</v>
      </c>
      <c r="I103" s="48">
        <v>250</v>
      </c>
      <c r="J103" s="214"/>
    </row>
    <row r="104" spans="1:10" x14ac:dyDescent="0.3">
      <c r="A104" s="132" t="s">
        <v>94</v>
      </c>
      <c r="B104" s="49"/>
      <c r="C104" s="49"/>
      <c r="D104" s="49"/>
      <c r="E104" s="85">
        <v>1200</v>
      </c>
      <c r="F104" s="174">
        <v>1200</v>
      </c>
      <c r="G104" s="245">
        <v>1200</v>
      </c>
      <c r="H104" s="245">
        <v>1347.8</v>
      </c>
      <c r="I104" s="48">
        <v>1200</v>
      </c>
      <c r="J104" s="204">
        <v>890.19</v>
      </c>
    </row>
    <row r="105" spans="1:10" x14ac:dyDescent="0.3">
      <c r="A105" s="132" t="s">
        <v>266</v>
      </c>
      <c r="B105" s="49"/>
      <c r="C105" s="49"/>
      <c r="D105" s="49"/>
      <c r="E105" s="85">
        <f>450*13</f>
        <v>5850</v>
      </c>
      <c r="F105" s="174">
        <v>5000</v>
      </c>
      <c r="G105" s="245">
        <v>6000</v>
      </c>
      <c r="H105" s="245">
        <v>3310</v>
      </c>
      <c r="I105" s="48">
        <v>6000</v>
      </c>
      <c r="J105" s="204">
        <v>3900.1</v>
      </c>
    </row>
    <row r="106" spans="1:10" x14ac:dyDescent="0.3">
      <c r="A106" s="132" t="s">
        <v>95</v>
      </c>
      <c r="B106" s="49"/>
      <c r="C106" s="49"/>
      <c r="D106" s="49"/>
      <c r="E106" s="85">
        <v>1000</v>
      </c>
      <c r="F106" s="174">
        <v>1000</v>
      </c>
      <c r="G106" s="245">
        <v>1000</v>
      </c>
      <c r="H106" s="245">
        <v>1843.4</v>
      </c>
      <c r="I106" s="48">
        <v>1000</v>
      </c>
      <c r="J106" s="204">
        <v>1082.97</v>
      </c>
    </row>
    <row r="107" spans="1:10" x14ac:dyDescent="0.3">
      <c r="A107" s="132" t="s">
        <v>193</v>
      </c>
      <c r="B107" s="49"/>
      <c r="C107" s="49"/>
      <c r="D107" s="49"/>
      <c r="E107" s="85">
        <v>850</v>
      </c>
      <c r="F107" s="174">
        <v>850</v>
      </c>
      <c r="G107" s="245">
        <v>850</v>
      </c>
      <c r="H107" s="245">
        <v>504</v>
      </c>
      <c r="I107" s="48">
        <v>850</v>
      </c>
      <c r="J107" s="204">
        <v>938</v>
      </c>
    </row>
    <row r="108" spans="1:10" x14ac:dyDescent="0.3">
      <c r="A108" s="132" t="s">
        <v>99</v>
      </c>
      <c r="B108" s="49"/>
      <c r="C108" s="49"/>
      <c r="D108" s="49"/>
      <c r="E108" s="85">
        <v>2000</v>
      </c>
      <c r="F108" s="174">
        <v>2000</v>
      </c>
      <c r="G108" s="245">
        <v>3000</v>
      </c>
      <c r="H108" s="245">
        <v>2894.53</v>
      </c>
      <c r="I108" s="48">
        <v>3000</v>
      </c>
      <c r="J108" s="204">
        <v>2958.99</v>
      </c>
    </row>
    <row r="109" spans="1:10" x14ac:dyDescent="0.3">
      <c r="A109" s="132" t="s">
        <v>97</v>
      </c>
      <c r="B109" s="126"/>
      <c r="C109" s="125"/>
      <c r="D109" s="49"/>
      <c r="E109" s="85">
        <v>4500</v>
      </c>
      <c r="F109" s="174">
        <v>3000</v>
      </c>
      <c r="G109" s="245">
        <v>4500</v>
      </c>
      <c r="H109" s="245">
        <v>4345.5200000000004</v>
      </c>
      <c r="I109" s="48">
        <v>3000</v>
      </c>
      <c r="J109" s="204">
        <v>1388.18</v>
      </c>
    </row>
    <row r="110" spans="1:10" x14ac:dyDescent="0.3">
      <c r="A110" s="132" t="s">
        <v>190</v>
      </c>
      <c r="B110" s="49"/>
      <c r="C110" s="49"/>
      <c r="D110" s="49"/>
      <c r="E110" s="85">
        <v>0</v>
      </c>
      <c r="F110" s="174">
        <v>100</v>
      </c>
      <c r="G110" s="245">
        <v>100</v>
      </c>
      <c r="H110" s="245"/>
      <c r="I110" s="48"/>
      <c r="J110" s="204"/>
    </row>
    <row r="111" spans="1:10" x14ac:dyDescent="0.3">
      <c r="A111" s="132" t="s">
        <v>90</v>
      </c>
      <c r="B111" s="49"/>
      <c r="C111" s="49"/>
      <c r="D111" s="49"/>
      <c r="E111" s="85">
        <v>400</v>
      </c>
      <c r="F111" s="174">
        <v>400</v>
      </c>
      <c r="G111" s="245">
        <v>400</v>
      </c>
      <c r="H111" s="245">
        <v>97.05</v>
      </c>
      <c r="I111" s="48">
        <v>300</v>
      </c>
      <c r="J111" s="204">
        <v>862.96</v>
      </c>
    </row>
    <row r="112" spans="1:10" x14ac:dyDescent="0.3">
      <c r="A112" s="132" t="s">
        <v>92</v>
      </c>
      <c r="B112" s="49"/>
      <c r="C112" s="49"/>
      <c r="D112" s="49"/>
      <c r="E112" s="85">
        <v>400</v>
      </c>
      <c r="F112" s="174">
        <v>400</v>
      </c>
      <c r="G112" s="245">
        <v>400</v>
      </c>
      <c r="H112" s="245">
        <v>99.37</v>
      </c>
      <c r="I112" s="48">
        <v>300</v>
      </c>
      <c r="J112" s="204">
        <v>90.5</v>
      </c>
    </row>
    <row r="113" spans="1:10" x14ac:dyDescent="0.3">
      <c r="A113" s="132" t="s">
        <v>178</v>
      </c>
      <c r="B113" s="49"/>
      <c r="C113" s="49"/>
      <c r="D113" s="49"/>
      <c r="E113" s="85">
        <v>400</v>
      </c>
      <c r="F113" s="174">
        <v>400</v>
      </c>
      <c r="G113" s="245">
        <v>400</v>
      </c>
      <c r="H113" s="245">
        <v>419.75</v>
      </c>
      <c r="I113" s="48">
        <v>300</v>
      </c>
      <c r="J113" s="204">
        <v>250.49</v>
      </c>
    </row>
    <row r="114" spans="1:10" x14ac:dyDescent="0.3">
      <c r="A114" s="132" t="s">
        <v>273</v>
      </c>
      <c r="B114" s="49"/>
      <c r="C114" s="49"/>
      <c r="D114" s="49"/>
      <c r="E114" s="85">
        <v>3500</v>
      </c>
      <c r="F114" s="174">
        <v>1000</v>
      </c>
      <c r="G114" s="245">
        <v>1000</v>
      </c>
      <c r="H114" s="245">
        <v>1076.2</v>
      </c>
      <c r="I114" s="48">
        <v>1000</v>
      </c>
      <c r="J114" s="204">
        <v>836.84</v>
      </c>
    </row>
    <row r="115" spans="1:10" x14ac:dyDescent="0.3">
      <c r="A115" s="132" t="s">
        <v>207</v>
      </c>
      <c r="B115" s="49"/>
      <c r="C115" s="49"/>
      <c r="D115" s="49"/>
      <c r="E115" s="225">
        <v>700</v>
      </c>
      <c r="F115" s="177">
        <v>700</v>
      </c>
      <c r="G115" s="248">
        <v>700</v>
      </c>
      <c r="H115" s="248">
        <v>386</v>
      </c>
      <c r="I115" s="50">
        <v>900</v>
      </c>
      <c r="J115" s="209">
        <v>525.99</v>
      </c>
    </row>
    <row r="116" spans="1:10" x14ac:dyDescent="0.3">
      <c r="A116" s="9" t="s">
        <v>106</v>
      </c>
      <c r="B116" s="49"/>
      <c r="C116" s="49"/>
      <c r="D116" s="49"/>
      <c r="E116" s="79">
        <f>SUM(E101:E115)</f>
        <v>21700</v>
      </c>
      <c r="F116" s="170">
        <v>16950</v>
      </c>
      <c r="G116" s="240">
        <f>SUM(G101:G115)</f>
        <v>20450</v>
      </c>
      <c r="H116" s="240">
        <f>SUM(H101:H115)</f>
        <v>17169.36</v>
      </c>
      <c r="I116" s="204">
        <f>SUM(I101:I115)</f>
        <v>21450</v>
      </c>
      <c r="J116" s="204">
        <f>SUM(J101:J115)</f>
        <v>15016.309999999998</v>
      </c>
    </row>
    <row r="117" spans="1:10" x14ac:dyDescent="0.3">
      <c r="A117" s="9"/>
      <c r="B117" s="49"/>
      <c r="C117" s="49"/>
      <c r="D117" s="49"/>
      <c r="E117" s="79"/>
      <c r="F117" s="170"/>
      <c r="G117" s="240"/>
      <c r="H117" s="240"/>
      <c r="I117" s="204"/>
      <c r="J117" s="204"/>
    </row>
    <row r="118" spans="1:10" x14ac:dyDescent="0.3">
      <c r="A118" s="9" t="s">
        <v>255</v>
      </c>
      <c r="B118" s="49"/>
      <c r="C118" s="49"/>
      <c r="D118" s="49"/>
      <c r="E118" s="79"/>
      <c r="F118" s="170"/>
      <c r="G118" s="240"/>
      <c r="H118" s="240"/>
      <c r="I118" s="204"/>
      <c r="J118" s="204"/>
    </row>
    <row r="119" spans="1:10" x14ac:dyDescent="0.3">
      <c r="A119" s="134" t="s">
        <v>256</v>
      </c>
      <c r="B119" s="49"/>
      <c r="C119" s="49"/>
      <c r="D119" s="49"/>
      <c r="E119" s="79">
        <v>750</v>
      </c>
      <c r="F119" s="170">
        <v>400</v>
      </c>
      <c r="G119" s="240">
        <v>0</v>
      </c>
      <c r="H119" s="240">
        <v>0</v>
      </c>
      <c r="I119" s="204">
        <v>0</v>
      </c>
      <c r="J119" s="204">
        <v>0</v>
      </c>
    </row>
    <row r="120" spans="1:10" x14ac:dyDescent="0.3">
      <c r="A120" s="132" t="s">
        <v>112</v>
      </c>
      <c r="B120" s="49"/>
      <c r="C120" s="49"/>
      <c r="D120" s="49"/>
      <c r="E120" s="85">
        <v>750</v>
      </c>
      <c r="F120" s="174">
        <v>400</v>
      </c>
      <c r="G120" s="245">
        <v>400</v>
      </c>
      <c r="H120" s="245">
        <v>400</v>
      </c>
      <c r="I120" s="48">
        <v>400</v>
      </c>
      <c r="J120" s="204">
        <v>400</v>
      </c>
    </row>
    <row r="121" spans="1:10" x14ac:dyDescent="0.3">
      <c r="A121" s="132" t="s">
        <v>237</v>
      </c>
      <c r="B121" s="49"/>
      <c r="C121" s="49"/>
      <c r="D121" s="49"/>
      <c r="E121" s="85">
        <v>4500</v>
      </c>
      <c r="F121" s="174">
        <v>4500</v>
      </c>
      <c r="G121" s="245"/>
      <c r="H121" s="245"/>
      <c r="I121" s="48"/>
      <c r="J121" s="204"/>
    </row>
    <row r="122" spans="1:10" x14ac:dyDescent="0.3">
      <c r="A122" s="132" t="s">
        <v>108</v>
      </c>
      <c r="B122" s="49"/>
      <c r="C122" s="49"/>
      <c r="D122" s="49"/>
      <c r="E122" s="85">
        <v>100</v>
      </c>
      <c r="F122" s="174">
        <v>100</v>
      </c>
      <c r="G122" s="245">
        <v>4000</v>
      </c>
      <c r="H122" s="245">
        <v>4000</v>
      </c>
      <c r="I122" s="48">
        <v>4000</v>
      </c>
      <c r="J122" s="204">
        <v>4000</v>
      </c>
    </row>
    <row r="123" spans="1:10" x14ac:dyDescent="0.3">
      <c r="A123" s="132" t="s">
        <v>114</v>
      </c>
      <c r="B123" s="49"/>
      <c r="C123" s="49"/>
      <c r="D123" s="49"/>
      <c r="E123" s="224">
        <v>3000</v>
      </c>
      <c r="F123" s="176">
        <v>3200</v>
      </c>
      <c r="G123" s="247">
        <v>3000</v>
      </c>
      <c r="H123" s="247">
        <v>2353.8000000000002</v>
      </c>
      <c r="I123" s="213">
        <v>3000</v>
      </c>
      <c r="J123" s="214">
        <v>3236.6</v>
      </c>
    </row>
    <row r="124" spans="1:10" x14ac:dyDescent="0.3">
      <c r="A124" s="132" t="s">
        <v>113</v>
      </c>
      <c r="B124" s="49"/>
      <c r="C124" s="49"/>
      <c r="D124" s="49"/>
      <c r="E124" s="85">
        <v>750</v>
      </c>
      <c r="F124" s="174">
        <v>400</v>
      </c>
      <c r="G124" s="245">
        <v>400</v>
      </c>
      <c r="H124" s="245">
        <v>400</v>
      </c>
      <c r="I124" s="48">
        <v>400</v>
      </c>
      <c r="J124" s="204">
        <v>295.10000000000002</v>
      </c>
    </row>
    <row r="125" spans="1:10" x14ac:dyDescent="0.3">
      <c r="A125" s="139" t="s">
        <v>238</v>
      </c>
      <c r="B125" s="150"/>
      <c r="C125" s="150"/>
      <c r="D125" s="150"/>
      <c r="E125" s="223">
        <v>7950</v>
      </c>
      <c r="F125" s="175">
        <v>7950</v>
      </c>
      <c r="G125" s="245"/>
      <c r="H125" s="245"/>
      <c r="I125" s="48"/>
      <c r="J125" s="52"/>
    </row>
    <row r="126" spans="1:10" x14ac:dyDescent="0.3">
      <c r="A126" s="139" t="s">
        <v>109</v>
      </c>
      <c r="B126" s="150"/>
      <c r="C126" s="150"/>
      <c r="D126" s="150"/>
      <c r="E126" s="223"/>
      <c r="F126" s="175"/>
      <c r="G126" s="245">
        <v>7950</v>
      </c>
      <c r="H126" s="245">
        <v>7950</v>
      </c>
      <c r="I126" s="48">
        <v>7950</v>
      </c>
      <c r="J126" s="204">
        <v>7950</v>
      </c>
    </row>
    <row r="127" spans="1:10" x14ac:dyDescent="0.3">
      <c r="A127" s="139" t="s">
        <v>239</v>
      </c>
      <c r="B127" s="150"/>
      <c r="C127" s="150"/>
      <c r="D127" s="150"/>
      <c r="E127" s="223">
        <v>4500</v>
      </c>
      <c r="F127" s="175">
        <v>4500</v>
      </c>
      <c r="G127" s="245"/>
      <c r="H127" s="245"/>
      <c r="I127" s="48"/>
      <c r="J127" s="204"/>
    </row>
    <row r="128" spans="1:10" x14ac:dyDescent="0.3">
      <c r="A128" s="139" t="s">
        <v>182</v>
      </c>
      <c r="B128" s="150"/>
      <c r="C128" s="150"/>
      <c r="D128" s="150"/>
      <c r="E128" s="253">
        <v>0</v>
      </c>
      <c r="F128" s="237">
        <v>0</v>
      </c>
      <c r="G128" s="248">
        <v>4000</v>
      </c>
      <c r="H128" s="248">
        <v>4590.28</v>
      </c>
      <c r="I128" s="50">
        <v>4000</v>
      </c>
      <c r="J128" s="209">
        <v>4000</v>
      </c>
    </row>
    <row r="129" spans="1:10" x14ac:dyDescent="0.3">
      <c r="A129" s="9" t="s">
        <v>257</v>
      </c>
      <c r="B129" s="49"/>
      <c r="C129" s="49"/>
      <c r="D129" s="49"/>
      <c r="E129" s="79">
        <f>SUM(E119:E128)</f>
        <v>22300</v>
      </c>
      <c r="F129" s="170">
        <f>SUM(F119:F128)</f>
        <v>21450</v>
      </c>
      <c r="G129" s="240">
        <f>SUM(G120:G128)</f>
        <v>19750</v>
      </c>
      <c r="H129" s="240">
        <f>SUM(H119:H128)</f>
        <v>19694.079999999998</v>
      </c>
      <c r="I129" s="204">
        <f>SUM(I120:I128)</f>
        <v>19750</v>
      </c>
      <c r="J129" s="204">
        <f>SUM(J120:J128)</f>
        <v>19881.7</v>
      </c>
    </row>
    <row r="130" spans="1:10" x14ac:dyDescent="0.3">
      <c r="A130" s="49"/>
      <c r="B130" s="49"/>
      <c r="C130" s="49"/>
      <c r="D130" s="49"/>
      <c r="E130" s="79"/>
      <c r="F130" s="170"/>
      <c r="G130" s="240"/>
      <c r="H130" s="240"/>
      <c r="I130" s="204"/>
      <c r="J130" s="204"/>
    </row>
    <row r="131" spans="1:10" x14ac:dyDescent="0.3">
      <c r="A131" s="9" t="s">
        <v>116</v>
      </c>
      <c r="B131" s="49"/>
      <c r="C131" s="49"/>
      <c r="D131" s="49"/>
      <c r="E131" s="79"/>
      <c r="F131" s="170"/>
      <c r="G131" s="240"/>
      <c r="H131" s="240"/>
      <c r="I131" s="204"/>
      <c r="J131" s="204"/>
    </row>
    <row r="132" spans="1:10" x14ac:dyDescent="0.3">
      <c r="A132" s="132" t="s">
        <v>118</v>
      </c>
      <c r="B132" s="49"/>
      <c r="C132" s="49"/>
      <c r="D132" s="49"/>
      <c r="E132" s="224"/>
      <c r="F132" s="176"/>
      <c r="G132" s="247">
        <v>6000</v>
      </c>
      <c r="H132" s="247">
        <v>5400</v>
      </c>
      <c r="I132" s="213"/>
      <c r="J132" s="214"/>
    </row>
    <row r="133" spans="1:10" x14ac:dyDescent="0.3">
      <c r="A133" s="132" t="s">
        <v>212</v>
      </c>
      <c r="B133" s="49"/>
      <c r="D133" s="119"/>
      <c r="E133" s="85">
        <f>6*3900</f>
        <v>23400</v>
      </c>
      <c r="F133" s="174">
        <v>23400</v>
      </c>
      <c r="G133" s="245">
        <v>19200</v>
      </c>
      <c r="H133" s="245">
        <v>16718.259999999998</v>
      </c>
      <c r="I133" s="48">
        <v>25800</v>
      </c>
      <c r="J133" s="204">
        <v>19177.099999999999</v>
      </c>
    </row>
    <row r="134" spans="1:10" x14ac:dyDescent="0.3">
      <c r="A134" s="132" t="s">
        <v>117</v>
      </c>
      <c r="B134" s="49"/>
      <c r="D134" s="119"/>
      <c r="E134" s="225">
        <f>6*7200</f>
        <v>43200</v>
      </c>
      <c r="F134" s="177">
        <v>43200</v>
      </c>
      <c r="G134" s="248">
        <v>35676</v>
      </c>
      <c r="H134" s="248">
        <v>28430.52</v>
      </c>
      <c r="I134" s="50">
        <v>43200</v>
      </c>
      <c r="J134" s="209">
        <v>41061.67</v>
      </c>
    </row>
    <row r="135" spans="1:10" x14ac:dyDescent="0.3">
      <c r="A135" s="9" t="s">
        <v>183</v>
      </c>
      <c r="B135" s="49"/>
      <c r="C135" s="49"/>
      <c r="D135" s="49"/>
      <c r="E135" s="79">
        <f>SUM(E132:E134)</f>
        <v>66600</v>
      </c>
      <c r="F135" s="170">
        <v>66600</v>
      </c>
      <c r="G135" s="240">
        <f>SUM(G132:G134)</f>
        <v>60876</v>
      </c>
      <c r="H135" s="240">
        <f>SUM(H132:H134)</f>
        <v>50548.78</v>
      </c>
      <c r="I135" s="204">
        <f>SUM(I132:I134)</f>
        <v>69000</v>
      </c>
      <c r="J135" s="204">
        <f>SUM(J132:J134)</f>
        <v>60238.77</v>
      </c>
    </row>
    <row r="136" spans="1:10" x14ac:dyDescent="0.3">
      <c r="A136" s="49" t="s">
        <v>120</v>
      </c>
      <c r="B136" s="49"/>
      <c r="C136" s="49"/>
      <c r="D136" s="49"/>
      <c r="E136" s="79"/>
      <c r="F136" s="170"/>
      <c r="G136" s="240"/>
      <c r="H136" s="240"/>
      <c r="I136" s="204"/>
      <c r="J136" s="204"/>
    </row>
    <row r="137" spans="1:10" x14ac:dyDescent="0.3">
      <c r="A137" s="16" t="s">
        <v>242</v>
      </c>
      <c r="B137" s="49"/>
      <c r="C137" s="49"/>
      <c r="D137" s="49"/>
      <c r="E137" s="79"/>
      <c r="F137" s="170"/>
      <c r="G137" s="240"/>
      <c r="H137" s="240"/>
      <c r="I137" s="204"/>
      <c r="J137" s="204" t="s">
        <v>10</v>
      </c>
    </row>
    <row r="138" spans="1:10" x14ac:dyDescent="0.3">
      <c r="A138" s="103" t="s">
        <v>261</v>
      </c>
      <c r="B138" s="49"/>
      <c r="C138" s="49"/>
      <c r="D138" s="49"/>
      <c r="E138" s="79"/>
      <c r="F138" s="170"/>
      <c r="G138" s="240"/>
      <c r="H138" s="240">
        <v>1297.5</v>
      </c>
      <c r="I138" s="204">
        <v>0</v>
      </c>
      <c r="J138" s="204">
        <v>13829</v>
      </c>
    </row>
    <row r="139" spans="1:10" x14ac:dyDescent="0.3">
      <c r="A139" s="103" t="s">
        <v>269</v>
      </c>
      <c r="B139" s="49"/>
      <c r="C139" s="49"/>
      <c r="D139" s="49"/>
      <c r="E139" s="79"/>
      <c r="F139" s="170"/>
      <c r="G139" s="240"/>
      <c r="H139" s="240">
        <v>1916</v>
      </c>
      <c r="I139" s="204"/>
      <c r="J139" s="204"/>
    </row>
    <row r="140" spans="1:10" x14ac:dyDescent="0.3">
      <c r="A140" s="132" t="s">
        <v>268</v>
      </c>
      <c r="B140" s="49"/>
      <c r="C140" s="49"/>
      <c r="D140" s="49"/>
      <c r="E140" s="79">
        <f>E47</f>
        <v>25500</v>
      </c>
      <c r="F140" s="170">
        <v>21750</v>
      </c>
      <c r="G140" s="240">
        <f>G46</f>
        <v>17400</v>
      </c>
      <c r="H140" s="240">
        <v>17714.03</v>
      </c>
      <c r="I140" s="204">
        <v>18850</v>
      </c>
      <c r="J140" s="204">
        <v>17897.36</v>
      </c>
    </row>
    <row r="141" spans="1:10" x14ac:dyDescent="0.3">
      <c r="A141" s="132" t="s">
        <v>225</v>
      </c>
      <c r="B141" s="49"/>
      <c r="C141" s="49"/>
      <c r="D141" s="49"/>
      <c r="E141" s="79">
        <v>2500</v>
      </c>
      <c r="F141" s="170">
        <v>2500</v>
      </c>
      <c r="G141" s="240">
        <v>2000</v>
      </c>
      <c r="H141" s="240">
        <v>2768.8</v>
      </c>
      <c r="I141" s="204">
        <v>1000</v>
      </c>
      <c r="J141" s="204">
        <v>1000</v>
      </c>
    </row>
    <row r="142" spans="1:10" x14ac:dyDescent="0.3">
      <c r="A142" s="132" t="s">
        <v>258</v>
      </c>
      <c r="B142" s="140">
        <f>B28</f>
        <v>17000</v>
      </c>
      <c r="C142" s="141">
        <v>0.15</v>
      </c>
      <c r="D142" s="142"/>
      <c r="E142" s="222">
        <f>+B142*C142</f>
        <v>2550</v>
      </c>
      <c r="F142" s="188">
        <v>1740</v>
      </c>
      <c r="G142" s="240"/>
      <c r="H142" s="240"/>
      <c r="I142" s="204">
        <v>0</v>
      </c>
      <c r="J142" s="204">
        <v>0</v>
      </c>
    </row>
    <row r="143" spans="1:10" x14ac:dyDescent="0.3">
      <c r="A143" s="103" t="s">
        <v>124</v>
      </c>
      <c r="B143" s="49"/>
      <c r="C143" s="49"/>
      <c r="D143" s="49"/>
      <c r="E143" s="226">
        <v>14500</v>
      </c>
      <c r="F143" s="178">
        <v>17500</v>
      </c>
      <c r="G143" s="249">
        <v>0</v>
      </c>
      <c r="H143" s="249">
        <v>16542.78</v>
      </c>
      <c r="I143" s="216">
        <v>0</v>
      </c>
      <c r="J143" s="215">
        <v>17659.78</v>
      </c>
    </row>
    <row r="144" spans="1:10" x14ac:dyDescent="0.3">
      <c r="A144" s="16" t="s">
        <v>125</v>
      </c>
      <c r="B144" s="49"/>
      <c r="C144" s="49"/>
      <c r="D144" s="49"/>
      <c r="E144" s="85">
        <f>SUM(E140:E143)</f>
        <v>45050</v>
      </c>
      <c r="F144" s="174">
        <f>SUM(F140:F143)</f>
        <v>43490</v>
      </c>
      <c r="G144" s="245">
        <f>SUM(G140:G143)</f>
        <v>19400</v>
      </c>
      <c r="H144" s="245">
        <f>SUM(H138:H143)</f>
        <v>40239.11</v>
      </c>
      <c r="I144" s="48">
        <f>SUM(I140:I143)</f>
        <v>19850</v>
      </c>
      <c r="J144" s="48">
        <f>SUM(J138:J143)</f>
        <v>50386.14</v>
      </c>
    </row>
    <row r="145" spans="1:10" x14ac:dyDescent="0.3">
      <c r="A145" s="48"/>
      <c r="B145" s="49"/>
      <c r="C145" s="49"/>
      <c r="D145" s="49"/>
      <c r="E145" s="85"/>
      <c r="F145" s="174"/>
      <c r="G145" s="245"/>
      <c r="H145" s="245"/>
      <c r="I145" s="48"/>
      <c r="J145" s="57"/>
    </row>
    <row r="146" spans="1:10" ht="16.2" thickBot="1" x14ac:dyDescent="0.35">
      <c r="A146" s="16" t="s">
        <v>126</v>
      </c>
      <c r="B146" s="49"/>
      <c r="C146" s="49"/>
      <c r="D146" s="49"/>
      <c r="E146" s="92">
        <f t="shared" ref="E146:J146" si="1">E88+E98+E116+E129+E135+E144</f>
        <v>702300</v>
      </c>
      <c r="F146" s="179">
        <f t="shared" si="1"/>
        <v>693410</v>
      </c>
      <c r="G146" s="250">
        <f t="shared" si="1"/>
        <v>669106</v>
      </c>
      <c r="H146" s="250">
        <f t="shared" si="1"/>
        <v>662697.18999999994</v>
      </c>
      <c r="I146" s="217">
        <f t="shared" si="1"/>
        <v>639901.21</v>
      </c>
      <c r="J146" s="211">
        <f t="shared" si="1"/>
        <v>675526.94999999984</v>
      </c>
    </row>
    <row r="147" spans="1:10" ht="16.2" thickTop="1" x14ac:dyDescent="0.3">
      <c r="A147" s="48"/>
      <c r="B147" s="49"/>
      <c r="C147" s="49"/>
      <c r="D147" s="49"/>
      <c r="E147" s="85"/>
      <c r="F147" s="174"/>
      <c r="G147" s="245"/>
      <c r="H147" s="245"/>
      <c r="I147" s="48"/>
      <c r="J147" s="57"/>
    </row>
    <row r="148" spans="1:10" x14ac:dyDescent="0.3">
      <c r="A148" s="48"/>
      <c r="B148" s="49"/>
      <c r="C148" s="49"/>
      <c r="D148" s="49"/>
      <c r="E148" s="85"/>
      <c r="F148" s="174"/>
      <c r="G148" s="245"/>
      <c r="H148" s="245"/>
      <c r="I148" s="48"/>
      <c r="J148" s="57"/>
    </row>
    <row r="149" spans="1:10" x14ac:dyDescent="0.3">
      <c r="A149" s="16" t="s">
        <v>127</v>
      </c>
      <c r="B149" s="49"/>
      <c r="C149" s="49"/>
      <c r="D149" s="49"/>
      <c r="E149" s="85"/>
      <c r="F149" s="174"/>
      <c r="G149" s="245"/>
      <c r="H149" s="245"/>
      <c r="I149" s="48"/>
      <c r="J149" s="57"/>
    </row>
    <row r="150" spans="1:10" ht="16.2" thickBot="1" x14ac:dyDescent="0.35">
      <c r="A150" s="16" t="s">
        <v>128</v>
      </c>
      <c r="B150" s="49"/>
      <c r="C150" s="49"/>
      <c r="D150" s="49"/>
      <c r="E150" s="92">
        <f>E55-E146</f>
        <v>200</v>
      </c>
      <c r="F150" s="179">
        <f>F55-F146</f>
        <v>590</v>
      </c>
      <c r="G150" s="250">
        <f>G55-G146-G147</f>
        <v>-11076</v>
      </c>
      <c r="H150" s="250">
        <f>H55-H146</f>
        <v>-60740.909999999916</v>
      </c>
      <c r="I150" s="217">
        <f>I55-I146-I147</f>
        <v>1323.7900000000373</v>
      </c>
      <c r="J150" s="211">
        <f>J55-J146-J147</f>
        <v>-53580.469999999623</v>
      </c>
    </row>
    <row r="151" spans="1:10" ht="16.2" thickTop="1" x14ac:dyDescent="0.3">
      <c r="A151" s="48"/>
      <c r="B151" s="49"/>
      <c r="C151" s="49"/>
      <c r="D151" s="49"/>
      <c r="E151" s="166"/>
      <c r="F151" s="94"/>
      <c r="G151" s="85"/>
      <c r="H151" s="85"/>
      <c r="I151" s="48"/>
      <c r="J151" s="57"/>
    </row>
    <row r="152" spans="1:10" ht="16.2" thickBot="1" x14ac:dyDescent="0.35">
      <c r="A152" s="104"/>
      <c r="B152" s="105"/>
      <c r="C152" s="105"/>
      <c r="D152" s="105"/>
      <c r="E152" s="229"/>
      <c r="F152" s="109"/>
      <c r="G152" s="110"/>
      <c r="H152" s="110"/>
      <c r="I152" s="218"/>
      <c r="J152" s="48"/>
    </row>
    <row r="153" spans="1:10" ht="16.2" thickTop="1" x14ac:dyDescent="0.3">
      <c r="A153" s="19" t="s">
        <v>129</v>
      </c>
      <c r="B153" s="87"/>
      <c r="C153" s="87"/>
      <c r="D153" s="87"/>
      <c r="E153" s="230"/>
      <c r="F153" s="99"/>
      <c r="G153" s="93"/>
      <c r="H153" s="93"/>
      <c r="I153" s="219"/>
      <c r="J153" s="48"/>
    </row>
    <row r="154" spans="1:10" x14ac:dyDescent="0.3">
      <c r="A154" s="48" t="s">
        <v>130</v>
      </c>
      <c r="B154" s="49"/>
      <c r="C154" s="49"/>
      <c r="D154" s="49"/>
      <c r="E154" s="166"/>
      <c r="F154" s="94"/>
      <c r="G154" s="85"/>
      <c r="H154" s="85"/>
      <c r="I154" s="57"/>
      <c r="J154" s="48"/>
    </row>
    <row r="155" spans="1:10" x14ac:dyDescent="0.3">
      <c r="A155" s="89">
        <v>37165</v>
      </c>
      <c r="B155" s="49"/>
      <c r="C155" s="49"/>
      <c r="D155" s="49"/>
      <c r="E155" s="231"/>
      <c r="F155" s="100"/>
      <c r="G155" s="64"/>
      <c r="H155" s="64"/>
      <c r="I155" s="202">
        <v>40592.699999999997</v>
      </c>
      <c r="J155" s="48">
        <v>37011.14</v>
      </c>
    </row>
    <row r="156" spans="1:10" x14ac:dyDescent="0.3">
      <c r="A156" s="89">
        <v>37530</v>
      </c>
      <c r="B156" s="49"/>
      <c r="C156" s="49"/>
      <c r="D156" s="49"/>
      <c r="E156" s="231"/>
      <c r="F156" s="100"/>
      <c r="G156" s="64">
        <v>35861.14</v>
      </c>
      <c r="H156" s="64">
        <v>37365.67</v>
      </c>
      <c r="I156" s="202" t="s">
        <v>10</v>
      </c>
      <c r="J156" s="52"/>
    </row>
    <row r="157" spans="1:10" x14ac:dyDescent="0.3">
      <c r="A157" s="89">
        <v>37895</v>
      </c>
      <c r="B157" s="49"/>
      <c r="C157" s="49"/>
      <c r="D157" s="49"/>
      <c r="E157" s="231">
        <v>39811.14</v>
      </c>
      <c r="F157" s="100">
        <v>35561.14</v>
      </c>
      <c r="G157" s="64" t="s">
        <v>10</v>
      </c>
      <c r="H157" s="64"/>
      <c r="I157" s="202"/>
      <c r="J157" s="48"/>
    </row>
    <row r="158" spans="1:10" x14ac:dyDescent="0.3">
      <c r="A158" s="48"/>
      <c r="B158" s="49"/>
      <c r="C158" s="49"/>
      <c r="D158" s="49"/>
      <c r="E158" s="166"/>
      <c r="F158" s="94"/>
      <c r="G158" s="85"/>
      <c r="H158" s="85"/>
      <c r="I158" s="57"/>
      <c r="J158" s="48"/>
    </row>
    <row r="159" spans="1:10" x14ac:dyDescent="0.3">
      <c r="A159" s="16" t="s">
        <v>134</v>
      </c>
      <c r="B159" s="49"/>
      <c r="C159" s="49"/>
      <c r="D159" s="49"/>
      <c r="E159" s="166"/>
      <c r="F159" s="94"/>
      <c r="G159" s="85"/>
      <c r="H159" s="85"/>
      <c r="I159" s="57"/>
      <c r="J159" s="48"/>
    </row>
    <row r="160" spans="1:10" x14ac:dyDescent="0.3">
      <c r="A160" s="48" t="str">
        <f>$A$26</f>
        <v>FY 2002-2003</v>
      </c>
      <c r="B160" s="63">
        <f>B26</f>
        <v>19225</v>
      </c>
      <c r="C160" s="62">
        <f>C45</f>
        <v>1</v>
      </c>
      <c r="D160" s="62"/>
      <c r="E160" s="158"/>
      <c r="F160" s="132"/>
      <c r="G160" s="68"/>
      <c r="H160" s="68"/>
      <c r="I160" s="57">
        <v>18850</v>
      </c>
      <c r="J160" s="48">
        <v>18251.89</v>
      </c>
    </row>
    <row r="161" spans="1:10" x14ac:dyDescent="0.3">
      <c r="A161" s="48" t="str">
        <f>$A$27</f>
        <v>FY 2003-2004</v>
      </c>
      <c r="B161" s="63">
        <f>B27</f>
        <v>17400</v>
      </c>
      <c r="C161" s="62">
        <f>C46</f>
        <v>1</v>
      </c>
      <c r="D161" s="62"/>
      <c r="E161" s="158"/>
      <c r="F161" s="234">
        <v>21750</v>
      </c>
      <c r="G161" s="68">
        <f>B161*C161</f>
        <v>17400</v>
      </c>
      <c r="H161" s="68">
        <v>17714.03</v>
      </c>
      <c r="I161" s="57"/>
      <c r="J161" s="52"/>
    </row>
    <row r="162" spans="1:10" x14ac:dyDescent="0.3">
      <c r="A162" s="48" t="str">
        <f>$A$28</f>
        <v>FY 2004-2005</v>
      </c>
      <c r="B162" s="63">
        <f>B28</f>
        <v>17000</v>
      </c>
      <c r="C162" s="62">
        <f>C47</f>
        <v>1.5</v>
      </c>
      <c r="D162" s="62"/>
      <c r="E162" s="232">
        <f>B162*C162</f>
        <v>25500</v>
      </c>
      <c r="F162" s="133"/>
      <c r="G162" s="71"/>
      <c r="H162" s="71"/>
      <c r="I162" s="219"/>
      <c r="J162" s="50"/>
    </row>
    <row r="163" spans="1:10" x14ac:dyDescent="0.3">
      <c r="A163" s="48" t="s">
        <v>135</v>
      </c>
      <c r="B163" s="49"/>
      <c r="C163" s="49"/>
      <c r="D163" s="49"/>
      <c r="E163" s="166">
        <f>SUM(E157:E162)</f>
        <v>65311.14</v>
      </c>
      <c r="F163" s="94">
        <f>SUM(F157:F162)</f>
        <v>57311.14</v>
      </c>
      <c r="G163" s="85">
        <f>SUM(G156:G161)</f>
        <v>53261.14</v>
      </c>
      <c r="H163" s="85">
        <f>SUM(H156:H161)</f>
        <v>55079.7</v>
      </c>
      <c r="I163" s="57">
        <f>SUM(I155:I160)</f>
        <v>59442.7</v>
      </c>
      <c r="J163" s="48">
        <f>SUM(J155:J162)</f>
        <v>55263.03</v>
      </c>
    </row>
    <row r="164" spans="1:10" x14ac:dyDescent="0.3">
      <c r="A164" s="48"/>
      <c r="B164" s="49"/>
      <c r="C164" s="49"/>
      <c r="D164" s="49"/>
      <c r="E164" s="166"/>
      <c r="F164" s="94"/>
      <c r="G164" s="85"/>
      <c r="H164" s="85"/>
      <c r="I164" s="57"/>
      <c r="J164" s="48"/>
    </row>
    <row r="165" spans="1:10" x14ac:dyDescent="0.3">
      <c r="A165" s="16" t="s">
        <v>136</v>
      </c>
      <c r="B165" s="49"/>
      <c r="C165" s="49"/>
      <c r="D165" s="49"/>
      <c r="E165" s="166"/>
      <c r="F165" s="94"/>
      <c r="G165" s="85"/>
      <c r="H165" s="85"/>
      <c r="I165" s="57"/>
      <c r="J165" s="48"/>
    </row>
    <row r="166" spans="1:10" x14ac:dyDescent="0.3">
      <c r="A166" s="48" t="s">
        <v>244</v>
      </c>
      <c r="B166" s="120">
        <v>50</v>
      </c>
      <c r="C166" s="76">
        <v>350</v>
      </c>
      <c r="D166" s="62"/>
      <c r="E166" s="166"/>
      <c r="F166" s="94"/>
      <c r="G166" s="85"/>
      <c r="H166" s="85"/>
      <c r="I166" s="57">
        <v>20000</v>
      </c>
      <c r="J166" s="48">
        <v>17897.36</v>
      </c>
    </row>
    <row r="167" spans="1:10" x14ac:dyDescent="0.3">
      <c r="A167" s="48" t="s">
        <v>259</v>
      </c>
      <c r="B167" s="120">
        <v>50</v>
      </c>
      <c r="C167" s="76">
        <v>350</v>
      </c>
      <c r="D167" s="62"/>
      <c r="E167" s="166"/>
      <c r="F167" s="94"/>
      <c r="G167" s="85">
        <f>B167*C167</f>
        <v>17500</v>
      </c>
      <c r="H167" s="85">
        <v>13952.12</v>
      </c>
      <c r="I167" s="57"/>
      <c r="J167" s="52"/>
    </row>
    <row r="168" spans="1:10" x14ac:dyDescent="0.3">
      <c r="A168" s="48" t="s">
        <v>274</v>
      </c>
      <c r="B168" s="120">
        <v>50</v>
      </c>
      <c r="C168" s="76">
        <v>500</v>
      </c>
      <c r="D168" s="62"/>
      <c r="E168" s="233">
        <f>B168*C168</f>
        <v>25000</v>
      </c>
      <c r="F168" s="97">
        <v>17500</v>
      </c>
      <c r="G168" s="91"/>
      <c r="H168" s="91"/>
      <c r="I168" s="219"/>
      <c r="J168" s="50"/>
    </row>
    <row r="169" spans="1:10" ht="16.2" thickBot="1" x14ac:dyDescent="0.35">
      <c r="A169" s="16" t="s">
        <v>140</v>
      </c>
      <c r="B169" s="49"/>
      <c r="C169" s="49"/>
      <c r="D169" s="49"/>
      <c r="E169" s="228">
        <f>E163-E168</f>
        <v>40311.14</v>
      </c>
      <c r="F169" s="98">
        <f>F163-F168</f>
        <v>39811.14</v>
      </c>
      <c r="G169" s="92">
        <f>G163-G167</f>
        <v>35761.14</v>
      </c>
      <c r="H169" s="92">
        <f>H163-H167</f>
        <v>41127.579999999994</v>
      </c>
      <c r="I169" s="211">
        <f>I163-I166</f>
        <v>39442.699999999997</v>
      </c>
      <c r="J169" s="220">
        <f>J163-J166</f>
        <v>37365.67</v>
      </c>
    </row>
    <row r="170" spans="1:10" ht="16.2" thickTop="1" x14ac:dyDescent="0.3">
      <c r="A170" s="16"/>
      <c r="B170" s="49"/>
      <c r="C170" s="49"/>
      <c r="D170" s="49"/>
      <c r="E170" s="166"/>
      <c r="F170" s="94"/>
      <c r="G170" s="85"/>
      <c r="H170" s="85"/>
      <c r="I170" s="57"/>
      <c r="J170" s="52"/>
    </row>
    <row r="171" spans="1:10" x14ac:dyDescent="0.3">
      <c r="A171" s="48"/>
      <c r="B171" s="49"/>
      <c r="C171" s="49"/>
      <c r="D171" s="49"/>
      <c r="E171" s="166"/>
      <c r="F171" s="94"/>
      <c r="G171" s="85"/>
      <c r="H171" s="85"/>
      <c r="I171" s="48"/>
      <c r="J171" s="52"/>
    </row>
    <row r="172" spans="1:10" ht="16.2" thickBot="1" x14ac:dyDescent="0.35">
      <c r="A172" s="104"/>
      <c r="B172" s="105"/>
      <c r="C172" s="105"/>
      <c r="D172" s="105"/>
      <c r="E172" s="229"/>
      <c r="F172" s="109"/>
      <c r="G172" s="110"/>
      <c r="H172" s="110"/>
      <c r="I172" s="104"/>
      <c r="J172" s="52"/>
    </row>
    <row r="173" spans="1:10" ht="16.2" thickTop="1" x14ac:dyDescent="0.3">
      <c r="A173" s="19" t="s">
        <v>143</v>
      </c>
      <c r="B173" s="87"/>
      <c r="C173" s="87"/>
      <c r="D173" s="87"/>
      <c r="E173" s="230"/>
      <c r="F173" s="99"/>
      <c r="G173" s="93"/>
      <c r="H173" s="93"/>
      <c r="I173" s="19"/>
      <c r="J173" s="227"/>
    </row>
    <row r="174" spans="1:10" x14ac:dyDescent="0.3">
      <c r="A174" s="48"/>
      <c r="B174" s="49"/>
      <c r="C174" s="49"/>
      <c r="D174" s="49"/>
      <c r="E174" s="166"/>
      <c r="F174" s="94"/>
      <c r="G174" s="85"/>
      <c r="H174" s="85"/>
      <c r="I174" s="48"/>
      <c r="J174" s="48"/>
    </row>
    <row r="175" spans="1:10" x14ac:dyDescent="0.3">
      <c r="A175" s="48" t="s">
        <v>144</v>
      </c>
      <c r="B175" s="49"/>
      <c r="C175" s="49"/>
      <c r="D175" s="49"/>
      <c r="E175" s="231">
        <f>C28</f>
        <v>26.5</v>
      </c>
      <c r="F175" s="100">
        <v>25.5</v>
      </c>
      <c r="G175" s="64">
        <f>C27</f>
        <v>25.5</v>
      </c>
      <c r="H175" s="64">
        <v>23.3</v>
      </c>
      <c r="I175" s="202">
        <f>C26</f>
        <v>22.75</v>
      </c>
      <c r="J175" s="202">
        <v>22.75</v>
      </c>
    </row>
    <row r="176" spans="1:10" x14ac:dyDescent="0.3">
      <c r="A176" s="48"/>
      <c r="B176" s="49"/>
      <c r="C176" s="49"/>
      <c r="D176" s="49"/>
      <c r="E176" s="166"/>
      <c r="F176" s="94"/>
      <c r="G176" s="85"/>
      <c r="H176" s="85"/>
      <c r="I176" s="48"/>
      <c r="J176" s="48"/>
    </row>
    <row r="177" spans="1:10" x14ac:dyDescent="0.3">
      <c r="A177" s="48" t="s">
        <v>146</v>
      </c>
      <c r="B177" s="49"/>
      <c r="C177" s="49"/>
      <c r="D177" s="49"/>
      <c r="E177" s="161">
        <f>C42</f>
        <v>3.25</v>
      </c>
      <c r="F177" s="102">
        <v>3.25</v>
      </c>
      <c r="G177" s="79">
        <f>C40</f>
        <v>3.2</v>
      </c>
      <c r="H177" s="79">
        <v>3.2</v>
      </c>
      <c r="I177" s="204">
        <f>C38</f>
        <v>2.75</v>
      </c>
      <c r="J177" s="204">
        <v>2.75</v>
      </c>
    </row>
    <row r="178" spans="1:10" x14ac:dyDescent="0.3">
      <c r="A178" s="48"/>
      <c r="B178" s="49"/>
      <c r="C178" s="49"/>
      <c r="D178" s="49"/>
      <c r="E178" s="161"/>
      <c r="F178" s="102"/>
      <c r="G178" s="79"/>
      <c r="H178" s="79"/>
      <c r="I178" s="204"/>
      <c r="J178" s="204"/>
    </row>
    <row r="179" spans="1:10" x14ac:dyDescent="0.3">
      <c r="A179" s="48" t="s">
        <v>147</v>
      </c>
      <c r="B179" s="49"/>
      <c r="C179" s="49"/>
      <c r="D179" s="49"/>
      <c r="E179" s="161">
        <f>C162</f>
        <v>1.5</v>
      </c>
      <c r="F179" s="102">
        <v>1.25</v>
      </c>
      <c r="G179" s="79">
        <f>C161</f>
        <v>1</v>
      </c>
      <c r="H179" s="79">
        <v>1</v>
      </c>
      <c r="I179" s="204">
        <f>C160</f>
        <v>1</v>
      </c>
      <c r="J179" s="204">
        <v>1</v>
      </c>
    </row>
    <row r="180" spans="1:10" x14ac:dyDescent="0.3">
      <c r="A180" s="48"/>
      <c r="B180" s="49"/>
      <c r="C180" s="49"/>
      <c r="D180" s="49"/>
      <c r="E180" s="166"/>
      <c r="F180" s="94"/>
      <c r="G180" s="85"/>
      <c r="H180" s="85"/>
      <c r="I180" s="48"/>
      <c r="J180" s="48"/>
    </row>
    <row r="181" spans="1:10" ht="16.2" thickBot="1" x14ac:dyDescent="0.35">
      <c r="A181" s="16" t="s">
        <v>149</v>
      </c>
      <c r="B181" s="49"/>
      <c r="C181" s="49"/>
      <c r="D181" s="49"/>
      <c r="E181" s="228">
        <f>SUM(E175:E179)</f>
        <v>31.25</v>
      </c>
      <c r="F181" s="98">
        <v>30</v>
      </c>
      <c r="G181" s="92">
        <f>SUM(G175:G179)</f>
        <v>29.7</v>
      </c>
      <c r="H181" s="92">
        <f>SUM(H175:H179)</f>
        <v>27.5</v>
      </c>
      <c r="I181" s="217">
        <f>SUM(I175:I179)</f>
        <v>26.5</v>
      </c>
      <c r="J181" s="217">
        <f>SUM(J175:J179)</f>
        <v>26.5</v>
      </c>
    </row>
    <row r="182" spans="1:10" ht="16.8" thickTop="1" thickBot="1" x14ac:dyDescent="0.35">
      <c r="A182" s="104"/>
      <c r="B182" s="104"/>
      <c r="C182" s="104"/>
      <c r="D182" s="104"/>
      <c r="E182" s="229"/>
      <c r="F182" s="109"/>
      <c r="G182" s="110"/>
      <c r="H182" s="110"/>
      <c r="I182" s="104"/>
      <c r="J182" s="104"/>
    </row>
    <row r="183" spans="1:10" ht="16.2" thickTop="1" x14ac:dyDescent="0.3">
      <c r="A183" s="48"/>
      <c r="B183" s="48"/>
      <c r="C183" s="48"/>
      <c r="D183" s="48"/>
      <c r="E183" s="166"/>
      <c r="F183" s="48"/>
      <c r="G183" s="48"/>
      <c r="H183" s="48"/>
      <c r="I183" s="174"/>
    </row>
    <row r="184" spans="1:10" x14ac:dyDescent="0.3">
      <c r="A184" s="48" t="s">
        <v>184</v>
      </c>
      <c r="B184" s="48"/>
      <c r="C184" s="48"/>
      <c r="D184" s="48"/>
      <c r="E184" s="48"/>
      <c r="F184" s="48"/>
      <c r="G184" s="48"/>
      <c r="H184" s="48"/>
      <c r="I184" s="48"/>
    </row>
    <row r="185" spans="1:10" x14ac:dyDescent="0.3">
      <c r="A185" s="89">
        <f>G2</f>
        <v>0</v>
      </c>
      <c r="B185" s="48"/>
      <c r="C185" s="48"/>
      <c r="D185" s="48"/>
      <c r="E185" s="48"/>
      <c r="F185" s="48"/>
      <c r="G185" s="48"/>
      <c r="H185" s="48"/>
      <c r="I185" s="48"/>
    </row>
  </sheetData>
  <mergeCells count="4">
    <mergeCell ref="A13:I13"/>
    <mergeCell ref="A14:I14"/>
    <mergeCell ref="A15:I15"/>
    <mergeCell ref="A16:I16"/>
  </mergeCells>
  <phoneticPr fontId="0" type="noConversion"/>
  <pageMargins left="0.27" right="0.35" top="0.76" bottom="0.85" header="0.5" footer="0.28999999999999998"/>
  <pageSetup scale="54" fitToHeight="0" orientation="portrait" r:id="rId1"/>
  <headerFooter alignWithMargins="0">
    <oddFooter>&amp;L&amp;10&amp;F &amp;A&amp;R&amp;10&amp;D &amp;T</oddFooter>
  </headerFooter>
  <rowBreaks count="2" manualBreakCount="2">
    <brk id="56" max="9" man="1"/>
    <brk id="130" max="9"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91"/>
  <sheetViews>
    <sheetView topLeftCell="A13" zoomScale="75" zoomScaleNormal="75" workbookViewId="0">
      <pane ySplit="4" topLeftCell="A17" activePane="bottomLeft" state="frozen"/>
      <selection activeCell="A13" sqref="A13"/>
      <selection pane="bottomLeft" activeCell="E68" sqref="E68"/>
    </sheetView>
  </sheetViews>
  <sheetFormatPr defaultRowHeight="15.6" x14ac:dyDescent="0.3"/>
  <cols>
    <col min="1" max="1" width="38.81640625" customWidth="1"/>
    <col min="3" max="3" width="9.81640625" bestFit="1" customWidth="1"/>
    <col min="4" max="4" width="6.81640625" customWidth="1"/>
    <col min="5" max="7" width="13.6328125" bestFit="1" customWidth="1"/>
    <col min="8" max="8" width="13.453125" bestFit="1" customWidth="1"/>
    <col min="9" max="9" width="14.90625" customWidth="1"/>
    <col min="10" max="10" width="13.453125" bestFit="1" customWidth="1"/>
  </cols>
  <sheetData>
    <row r="1" spans="1:9" ht="16.2" thickBot="1" x14ac:dyDescent="0.35">
      <c r="A1" s="48"/>
      <c r="B1" s="48"/>
      <c r="C1" s="48"/>
      <c r="D1" s="48"/>
      <c r="E1" s="48"/>
      <c r="F1" s="48"/>
      <c r="G1" s="58"/>
      <c r="H1" s="58"/>
      <c r="I1" s="48"/>
    </row>
    <row r="2" spans="1:9" ht="16.8" thickTop="1" thickBot="1" x14ac:dyDescent="0.35">
      <c r="A2" s="48" t="s">
        <v>1</v>
      </c>
      <c r="B2" s="48"/>
      <c r="C2" s="48"/>
      <c r="D2" s="48"/>
      <c r="E2" s="48"/>
      <c r="F2" s="48"/>
      <c r="G2" s="189"/>
      <c r="H2" s="199"/>
      <c r="I2" s="48"/>
    </row>
    <row r="3" spans="1:9" ht="16.2" thickTop="1" x14ac:dyDescent="0.3">
      <c r="A3" s="49" t="s">
        <v>2</v>
      </c>
      <c r="B3" s="49"/>
      <c r="C3" s="49"/>
      <c r="D3" s="49"/>
      <c r="E3" s="49"/>
      <c r="F3" s="49"/>
      <c r="G3" s="49"/>
      <c r="H3" s="49"/>
      <c r="I3" s="49"/>
    </row>
    <row r="4" spans="1:9" x14ac:dyDescent="0.3">
      <c r="A4" s="49" t="s">
        <v>267</v>
      </c>
      <c r="B4" s="49"/>
      <c r="C4" s="49"/>
      <c r="D4" s="49"/>
      <c r="E4" s="49"/>
      <c r="F4" s="49"/>
      <c r="G4" s="49"/>
      <c r="H4" s="49"/>
      <c r="I4" s="49"/>
    </row>
    <row r="5" spans="1:9" x14ac:dyDescent="0.3">
      <c r="A5" s="49" t="s">
        <v>4</v>
      </c>
      <c r="B5" s="49"/>
      <c r="C5" s="49"/>
      <c r="D5" s="49"/>
      <c r="E5" s="49"/>
      <c r="F5" s="49"/>
      <c r="G5" s="49"/>
      <c r="H5" s="49"/>
      <c r="I5" s="49"/>
    </row>
    <row r="6" spans="1:9" x14ac:dyDescent="0.3">
      <c r="A6" s="49" t="s">
        <v>5</v>
      </c>
      <c r="B6" s="49"/>
      <c r="C6" s="49"/>
      <c r="D6" s="49"/>
      <c r="E6" s="49"/>
      <c r="F6" s="49"/>
      <c r="G6" s="49"/>
      <c r="H6" s="49"/>
      <c r="I6" s="49"/>
    </row>
    <row r="7" spans="1:9" x14ac:dyDescent="0.3">
      <c r="A7" s="49" t="s">
        <v>6</v>
      </c>
      <c r="B7" s="49"/>
      <c r="C7" s="49"/>
      <c r="D7" s="49"/>
      <c r="E7" s="49"/>
      <c r="F7" s="49"/>
      <c r="G7" s="49"/>
      <c r="H7" s="49"/>
      <c r="I7" s="49"/>
    </row>
    <row r="8" spans="1:9" x14ac:dyDescent="0.3">
      <c r="A8" s="49" t="s">
        <v>7</v>
      </c>
      <c r="B8" s="49"/>
      <c r="C8" s="49"/>
      <c r="D8" s="49"/>
      <c r="E8" s="49"/>
      <c r="F8" s="49"/>
      <c r="G8" s="49"/>
      <c r="H8" s="49"/>
      <c r="I8" s="49"/>
    </row>
    <row r="9" spans="1:9" x14ac:dyDescent="0.3">
      <c r="A9" s="49"/>
      <c r="B9" s="49"/>
      <c r="C9" s="49"/>
      <c r="D9" s="49"/>
      <c r="E9" s="49"/>
      <c r="F9" s="49"/>
      <c r="G9" s="49"/>
      <c r="H9" s="49"/>
      <c r="I9" s="49"/>
    </row>
    <row r="10" spans="1:9" x14ac:dyDescent="0.3">
      <c r="A10" s="49"/>
      <c r="B10" s="49"/>
      <c r="C10" s="49"/>
      <c r="D10" s="49"/>
      <c r="E10" s="49"/>
      <c r="F10" s="49"/>
      <c r="G10" s="49"/>
      <c r="H10" s="49"/>
      <c r="I10" s="49"/>
    </row>
    <row r="11" spans="1:9" x14ac:dyDescent="0.3">
      <c r="A11" s="49"/>
      <c r="B11" s="49"/>
      <c r="C11" s="49"/>
      <c r="D11" s="49"/>
      <c r="E11" s="49"/>
      <c r="F11" s="49"/>
      <c r="G11" s="49"/>
      <c r="H11" s="49"/>
      <c r="I11" s="49"/>
    </row>
    <row r="12" spans="1:9" x14ac:dyDescent="0.3">
      <c r="A12" s="49" t="s">
        <v>10</v>
      </c>
      <c r="B12" s="49"/>
      <c r="C12" s="49"/>
      <c r="D12" s="49"/>
      <c r="E12" s="49"/>
      <c r="F12" s="49"/>
      <c r="G12" s="49"/>
      <c r="H12" s="49"/>
      <c r="I12" s="49"/>
    </row>
    <row r="13" spans="1:9" x14ac:dyDescent="0.3">
      <c r="A13" s="1076" t="s">
        <v>233</v>
      </c>
      <c r="B13" s="1076"/>
      <c r="C13" s="1076"/>
      <c r="D13" s="1076"/>
      <c r="E13" s="1076"/>
      <c r="F13" s="1076"/>
      <c r="G13" s="1076"/>
      <c r="H13" s="1076"/>
      <c r="I13" s="1076"/>
    </row>
    <row r="14" spans="1:9" x14ac:dyDescent="0.3">
      <c r="A14" s="1076" t="s">
        <v>278</v>
      </c>
      <c r="B14" s="1076"/>
      <c r="C14" s="1076"/>
      <c r="D14" s="1076"/>
      <c r="E14" s="1076"/>
      <c r="F14" s="1076"/>
      <c r="G14" s="1076"/>
      <c r="H14" s="1076"/>
      <c r="I14" s="1076"/>
    </row>
    <row r="15" spans="1:9" x14ac:dyDescent="0.3">
      <c r="A15" s="1076" t="s">
        <v>231</v>
      </c>
      <c r="B15" s="1076"/>
      <c r="C15" s="1076"/>
      <c r="D15" s="1076"/>
      <c r="E15" s="1076"/>
      <c r="F15" s="1076"/>
      <c r="G15" s="1076"/>
      <c r="H15" s="1076"/>
      <c r="I15" s="1076"/>
    </row>
    <row r="16" spans="1:9" x14ac:dyDescent="0.3">
      <c r="A16" s="1076" t="s">
        <v>141</v>
      </c>
      <c r="B16" s="1076"/>
      <c r="C16" s="1076"/>
      <c r="D16" s="1076"/>
      <c r="E16" s="1076"/>
      <c r="F16" s="1076"/>
      <c r="G16" s="1076"/>
      <c r="H16" s="1076"/>
      <c r="I16" s="1076"/>
    </row>
    <row r="17" spans="1:11" x14ac:dyDescent="0.3">
      <c r="A17" s="9"/>
      <c r="B17" s="9"/>
      <c r="C17" s="9"/>
      <c r="D17" s="9"/>
      <c r="E17" s="10"/>
      <c r="F17" s="122"/>
      <c r="G17" s="9"/>
      <c r="H17" s="9"/>
      <c r="I17" s="48"/>
    </row>
    <row r="18" spans="1:11" x14ac:dyDescent="0.3">
      <c r="A18" s="9"/>
      <c r="B18" s="9"/>
      <c r="C18" s="9"/>
      <c r="D18" s="9"/>
      <c r="E18" s="122" t="s">
        <v>272</v>
      </c>
      <c r="F18" s="10" t="s">
        <v>262</v>
      </c>
      <c r="G18" s="48"/>
      <c r="H18" s="48"/>
      <c r="I18" s="10"/>
      <c r="J18" s="10" t="s">
        <v>16</v>
      </c>
    </row>
    <row r="19" spans="1:11" x14ac:dyDescent="0.3">
      <c r="A19" s="9"/>
      <c r="B19" s="9"/>
      <c r="C19" s="9"/>
      <c r="D19" s="9"/>
      <c r="E19" s="122" t="s">
        <v>277</v>
      </c>
      <c r="F19" s="122" t="s">
        <v>270</v>
      </c>
      <c r="G19" s="122" t="s">
        <v>254</v>
      </c>
      <c r="H19" s="122" t="s">
        <v>254</v>
      </c>
      <c r="I19" s="122" t="s">
        <v>236</v>
      </c>
      <c r="J19" s="122" t="s">
        <v>236</v>
      </c>
    </row>
    <row r="20" spans="1:11" ht="16.2" thickBot="1" x14ac:dyDescent="0.35">
      <c r="A20" s="11"/>
      <c r="B20" s="60"/>
      <c r="C20" s="60"/>
      <c r="D20" s="121"/>
      <c r="E20" s="54" t="s">
        <v>20</v>
      </c>
      <c r="F20" s="54" t="s">
        <v>20</v>
      </c>
      <c r="G20" s="54" t="s">
        <v>20</v>
      </c>
      <c r="H20" s="54" t="s">
        <v>21</v>
      </c>
      <c r="I20" s="54" t="s">
        <v>20</v>
      </c>
      <c r="J20" s="54" t="s">
        <v>21</v>
      </c>
    </row>
    <row r="21" spans="1:11" ht="16.2" thickTop="1" x14ac:dyDescent="0.3">
      <c r="A21" s="132" t="s">
        <v>22</v>
      </c>
      <c r="B21" s="49"/>
      <c r="C21" s="49"/>
      <c r="D21" s="49"/>
      <c r="E21" s="68"/>
      <c r="F21" s="168"/>
      <c r="G21" s="244"/>
      <c r="H21" s="244"/>
      <c r="I21" s="57"/>
      <c r="J21" s="57"/>
    </row>
    <row r="22" spans="1:11" x14ac:dyDescent="0.3">
      <c r="A22" s="49"/>
      <c r="B22" s="49"/>
      <c r="C22" s="49"/>
      <c r="D22" s="49"/>
      <c r="E22" s="68"/>
      <c r="F22" s="168"/>
      <c r="G22" s="244"/>
      <c r="H22" s="244"/>
      <c r="I22" s="57"/>
      <c r="J22" s="57"/>
    </row>
    <row r="23" spans="1:11" x14ac:dyDescent="0.3">
      <c r="A23" s="134" t="s">
        <v>23</v>
      </c>
      <c r="B23" s="135" t="s">
        <v>24</v>
      </c>
      <c r="C23" s="135" t="s">
        <v>25</v>
      </c>
      <c r="D23" s="61"/>
      <c r="E23" s="68"/>
      <c r="F23" s="168"/>
      <c r="G23" s="244"/>
      <c r="H23" s="244"/>
      <c r="I23" s="57"/>
      <c r="J23" s="57"/>
    </row>
    <row r="24" spans="1:11" x14ac:dyDescent="0.3">
      <c r="A24" s="132" t="s">
        <v>26</v>
      </c>
      <c r="B24" s="132"/>
      <c r="C24" s="132"/>
      <c r="D24" s="49"/>
      <c r="E24" s="64"/>
      <c r="F24" s="169"/>
      <c r="G24" s="238"/>
      <c r="H24" s="238"/>
      <c r="I24" s="202"/>
      <c r="J24" s="48"/>
    </row>
    <row r="25" spans="1:11" x14ac:dyDescent="0.3">
      <c r="A25" s="132" t="s">
        <v>251</v>
      </c>
      <c r="B25" s="140">
        <v>17400</v>
      </c>
      <c r="C25" s="100">
        <v>23.3</v>
      </c>
      <c r="D25" s="62"/>
      <c r="E25" s="64"/>
      <c r="F25" s="169"/>
      <c r="G25" s="245">
        <v>443700</v>
      </c>
      <c r="H25" s="238">
        <v>450661.16</v>
      </c>
      <c r="I25" s="202">
        <f>$B26*$C26</f>
        <v>450500</v>
      </c>
      <c r="J25" s="202">
        <v>412781.81</v>
      </c>
    </row>
    <row r="26" spans="1:11" x14ac:dyDescent="0.3">
      <c r="A26" s="139" t="s">
        <v>271</v>
      </c>
      <c r="B26" s="140">
        <v>17000</v>
      </c>
      <c r="C26" s="141">
        <v>26.5</v>
      </c>
      <c r="D26" s="62"/>
      <c r="E26" s="64"/>
      <c r="F26" s="235">
        <f>B26*C26</f>
        <v>450500</v>
      </c>
      <c r="H26" s="245"/>
      <c r="I26" s="48"/>
      <c r="J26" s="48"/>
      <c r="K26" s="153"/>
    </row>
    <row r="27" spans="1:11" x14ac:dyDescent="0.3">
      <c r="A27" s="139" t="s">
        <v>276</v>
      </c>
      <c r="B27" s="140">
        <v>17000</v>
      </c>
      <c r="C27" s="141">
        <v>30.5</v>
      </c>
      <c r="D27" s="142"/>
      <c r="E27" s="252">
        <f>B27*C27</f>
        <v>518500</v>
      </c>
      <c r="F27" s="174"/>
      <c r="G27" s="238"/>
      <c r="H27" s="238"/>
      <c r="I27" s="202"/>
      <c r="J27" s="202"/>
    </row>
    <row r="28" spans="1:11" x14ac:dyDescent="0.3">
      <c r="A28" s="132" t="s">
        <v>31</v>
      </c>
      <c r="B28" s="132"/>
      <c r="C28" s="100"/>
      <c r="D28" s="62"/>
      <c r="E28" s="79"/>
      <c r="F28" s="170"/>
      <c r="G28" s="240"/>
      <c r="H28" s="240"/>
      <c r="I28" s="204"/>
      <c r="J28" s="204"/>
    </row>
    <row r="29" spans="1:11" x14ac:dyDescent="0.3">
      <c r="A29" s="132" t="str">
        <f>$A$25</f>
        <v>FY 2003-2004</v>
      </c>
      <c r="B29" s="136">
        <v>2667</v>
      </c>
      <c r="C29" s="100">
        <v>15</v>
      </c>
      <c r="D29" s="62"/>
      <c r="E29" s="79"/>
      <c r="F29" s="170"/>
      <c r="G29" s="245">
        <v>39000</v>
      </c>
      <c r="H29" s="240">
        <v>31342.7</v>
      </c>
      <c r="I29" s="204">
        <f>$B30*$C30</f>
        <v>39000</v>
      </c>
      <c r="J29" s="204">
        <v>36399.17</v>
      </c>
    </row>
    <row r="30" spans="1:11" x14ac:dyDescent="0.3">
      <c r="A30" s="132" t="str">
        <f>$A$26</f>
        <v>FY 2004-2005</v>
      </c>
      <c r="B30" s="145">
        <v>2600</v>
      </c>
      <c r="C30" s="100">
        <v>15</v>
      </c>
      <c r="D30" s="62"/>
      <c r="E30" s="79"/>
      <c r="F30" s="174">
        <v>37500</v>
      </c>
      <c r="H30" s="245"/>
      <c r="I30" s="48"/>
      <c r="J30" s="48"/>
    </row>
    <row r="31" spans="1:11" x14ac:dyDescent="0.3">
      <c r="A31" s="144" t="str">
        <f>$A$27</f>
        <v>FY 2005-2006</v>
      </c>
      <c r="B31" s="145">
        <v>2500</v>
      </c>
      <c r="C31" s="146">
        <v>0</v>
      </c>
      <c r="D31" s="147"/>
      <c r="E31" s="252">
        <f>B31*C31</f>
        <v>0</v>
      </c>
      <c r="G31" s="240"/>
      <c r="H31" s="240"/>
      <c r="I31" s="204"/>
      <c r="J31" s="204"/>
    </row>
    <row r="32" spans="1:11" x14ac:dyDescent="0.3">
      <c r="A32" s="144" t="s">
        <v>189</v>
      </c>
      <c r="B32" s="145"/>
      <c r="C32" s="146"/>
      <c r="D32" s="147"/>
      <c r="E32" s="252">
        <v>10000</v>
      </c>
      <c r="F32" s="236">
        <v>10000</v>
      </c>
      <c r="G32" s="240">
        <v>10000</v>
      </c>
      <c r="H32" s="240">
        <v>10121.629999999999</v>
      </c>
      <c r="I32" s="204">
        <v>10000</v>
      </c>
      <c r="J32" s="204">
        <v>4089.79</v>
      </c>
    </row>
    <row r="33" spans="1:10" x14ac:dyDescent="0.3">
      <c r="A33" s="132" t="s">
        <v>33</v>
      </c>
      <c r="B33" s="132"/>
      <c r="C33" s="132"/>
      <c r="D33" s="49"/>
      <c r="E33" s="79">
        <v>21800</v>
      </c>
      <c r="F33" s="170">
        <v>21000</v>
      </c>
      <c r="G33" s="240">
        <v>20000</v>
      </c>
      <c r="H33" s="240">
        <v>20000</v>
      </c>
      <c r="I33" s="204">
        <v>20000</v>
      </c>
      <c r="J33" s="204">
        <v>20000</v>
      </c>
    </row>
    <row r="34" spans="1:10" x14ac:dyDescent="0.3">
      <c r="A34" s="139" t="s">
        <v>280</v>
      </c>
      <c r="B34" s="140"/>
      <c r="C34" s="141"/>
      <c r="D34" s="142"/>
      <c r="E34" s="222">
        <v>6000</v>
      </c>
      <c r="F34" s="170">
        <v>5000</v>
      </c>
      <c r="G34" s="240">
        <v>7000</v>
      </c>
      <c r="H34" s="240">
        <f>5822.25+284.41+1070.4</f>
        <v>7177.0599999999995</v>
      </c>
      <c r="I34" s="204">
        <v>16000</v>
      </c>
      <c r="J34" s="204">
        <f>5916.96+321.56+4343.67</f>
        <v>10582.19</v>
      </c>
    </row>
    <row r="35" spans="1:10" x14ac:dyDescent="0.3">
      <c r="A35" s="139" t="s">
        <v>35</v>
      </c>
      <c r="B35" s="139"/>
      <c r="C35" s="139"/>
      <c r="D35" s="150"/>
      <c r="E35" s="222">
        <v>15000</v>
      </c>
      <c r="F35" s="170">
        <v>10000</v>
      </c>
      <c r="G35" s="240">
        <v>10000</v>
      </c>
      <c r="H35" s="240">
        <v>16411.330000000002</v>
      </c>
      <c r="I35" s="204">
        <v>7500</v>
      </c>
      <c r="J35" s="204">
        <v>350.57</v>
      </c>
    </row>
    <row r="36" spans="1:10" x14ac:dyDescent="0.3">
      <c r="A36" s="132" t="s">
        <v>38</v>
      </c>
      <c r="B36" s="132"/>
      <c r="C36" s="132"/>
      <c r="D36" s="49"/>
      <c r="E36" s="79"/>
      <c r="F36" s="170"/>
      <c r="G36" s="240"/>
      <c r="H36" s="245"/>
      <c r="I36" s="204"/>
      <c r="J36" s="48"/>
    </row>
    <row r="37" spans="1:10" x14ac:dyDescent="0.3">
      <c r="A37" s="132" t="str">
        <f>$A$25</f>
        <v>FY 2003-2004</v>
      </c>
      <c r="B37" s="136">
        <f>B25</f>
        <v>17400</v>
      </c>
      <c r="C37" s="100">
        <v>3.2</v>
      </c>
      <c r="D37" s="62"/>
      <c r="E37" s="79"/>
      <c r="F37" s="170"/>
      <c r="G37" s="245">
        <v>56550</v>
      </c>
      <c r="H37" s="240">
        <v>57441.42</v>
      </c>
      <c r="I37" s="204">
        <v>54400</v>
      </c>
      <c r="J37" s="204">
        <v>56688.79</v>
      </c>
    </row>
    <row r="38" spans="1:10" x14ac:dyDescent="0.3">
      <c r="A38" s="132" t="s">
        <v>40</v>
      </c>
      <c r="B38" s="136">
        <v>300</v>
      </c>
      <c r="C38" s="100">
        <v>5</v>
      </c>
      <c r="D38" s="62"/>
      <c r="E38" s="79"/>
      <c r="G38" s="245">
        <v>1250</v>
      </c>
      <c r="H38" s="240">
        <v>612</v>
      </c>
      <c r="I38" s="204">
        <v>1250</v>
      </c>
      <c r="J38" s="204">
        <v>702</v>
      </c>
    </row>
    <row r="39" spans="1:10" x14ac:dyDescent="0.3">
      <c r="A39" s="132" t="str">
        <f>$A$26</f>
        <v>FY 2004-2005</v>
      </c>
      <c r="B39" s="136">
        <f>B26</f>
        <v>17000</v>
      </c>
      <c r="C39" s="146">
        <v>3.25</v>
      </c>
      <c r="D39" s="62"/>
      <c r="E39" s="79"/>
      <c r="F39" s="174">
        <v>55250</v>
      </c>
      <c r="H39" s="245"/>
      <c r="I39" s="48"/>
      <c r="J39" s="48"/>
    </row>
    <row r="40" spans="1:10" x14ac:dyDescent="0.3">
      <c r="A40" s="132" t="s">
        <v>40</v>
      </c>
      <c r="B40" s="136">
        <v>250</v>
      </c>
      <c r="C40" s="100">
        <v>5</v>
      </c>
      <c r="D40" s="62"/>
      <c r="E40" s="79"/>
      <c r="F40" s="174">
        <v>1250</v>
      </c>
      <c r="H40" s="245"/>
      <c r="I40" s="48"/>
      <c r="J40" s="48"/>
    </row>
    <row r="41" spans="1:10" x14ac:dyDescent="0.3">
      <c r="A41" s="144" t="str">
        <f>$A$27</f>
        <v>FY 2005-2006</v>
      </c>
      <c r="B41" s="145">
        <f>B27</f>
        <v>17000</v>
      </c>
      <c r="C41" s="146">
        <v>3.25</v>
      </c>
      <c r="D41" s="147"/>
      <c r="E41" s="252">
        <f>B41*C41</f>
        <v>55250</v>
      </c>
      <c r="F41" s="174"/>
      <c r="G41" s="240"/>
      <c r="H41" s="240"/>
      <c r="I41" s="204"/>
      <c r="J41" s="204"/>
    </row>
    <row r="42" spans="1:10" x14ac:dyDescent="0.3">
      <c r="A42" s="132" t="s">
        <v>40</v>
      </c>
      <c r="B42" s="136">
        <v>250</v>
      </c>
      <c r="C42" s="100">
        <v>5</v>
      </c>
      <c r="D42" s="62"/>
      <c r="E42" s="79">
        <f>B42*C42</f>
        <v>1250</v>
      </c>
      <c r="F42" s="174"/>
      <c r="G42" s="240"/>
      <c r="H42" s="240"/>
      <c r="I42" s="204"/>
      <c r="J42" s="204"/>
    </row>
    <row r="43" spans="1:10" x14ac:dyDescent="0.3">
      <c r="A43" s="132" t="s">
        <v>209</v>
      </c>
      <c r="B43" s="137"/>
      <c r="C43" s="137"/>
      <c r="D43" s="62"/>
      <c r="E43" s="79"/>
      <c r="F43" s="170"/>
      <c r="G43" s="240"/>
      <c r="H43" s="240"/>
      <c r="I43" s="204"/>
      <c r="J43" s="204"/>
    </row>
    <row r="44" spans="1:10" x14ac:dyDescent="0.3">
      <c r="A44" s="132" t="str">
        <f>$A$25</f>
        <v>FY 2003-2004</v>
      </c>
      <c r="B44" s="136">
        <f>+B25</f>
        <v>17400</v>
      </c>
      <c r="C44" s="100">
        <v>1.25</v>
      </c>
      <c r="D44" s="62"/>
      <c r="E44" s="79"/>
      <c r="F44" s="170"/>
      <c r="G44" s="240">
        <v>21750</v>
      </c>
      <c r="H44" s="240">
        <v>22093.26</v>
      </c>
      <c r="I44" s="204"/>
      <c r="J44" s="204"/>
    </row>
    <row r="45" spans="1:10" x14ac:dyDescent="0.3">
      <c r="A45" s="132" t="str">
        <f>$A$26</f>
        <v>FY 2004-2005</v>
      </c>
      <c r="B45" s="136">
        <f>+B26</f>
        <v>17000</v>
      </c>
      <c r="C45" s="141">
        <v>1.5</v>
      </c>
      <c r="D45" s="62"/>
      <c r="E45" s="79"/>
      <c r="F45" s="188">
        <f>B45*C45</f>
        <v>25500</v>
      </c>
      <c r="G45" s="240"/>
      <c r="H45" s="240"/>
      <c r="I45" s="204">
        <v>17000</v>
      </c>
      <c r="J45" s="204">
        <v>17714.03</v>
      </c>
    </row>
    <row r="46" spans="1:10" x14ac:dyDescent="0.3">
      <c r="A46" s="139" t="str">
        <f>$A$27</f>
        <v>FY 2005-2006</v>
      </c>
      <c r="B46" s="140">
        <f>+B27</f>
        <v>17000</v>
      </c>
      <c r="C46" s="141">
        <v>2</v>
      </c>
      <c r="D46" s="142"/>
      <c r="E46" s="222">
        <f>+B46*C46</f>
        <v>34000</v>
      </c>
      <c r="F46" s="174"/>
      <c r="H46" s="240"/>
      <c r="I46" s="204"/>
      <c r="J46" s="204"/>
    </row>
    <row r="47" spans="1:10" x14ac:dyDescent="0.3">
      <c r="A47" s="139" t="s">
        <v>205</v>
      </c>
      <c r="B47" s="140"/>
      <c r="C47" s="192"/>
      <c r="D47" s="142"/>
      <c r="E47" s="222">
        <v>22000</v>
      </c>
      <c r="F47" s="188">
        <v>15000</v>
      </c>
      <c r="G47" s="240">
        <v>12500</v>
      </c>
      <c r="H47" s="240">
        <v>13250</v>
      </c>
      <c r="I47" s="204">
        <v>20000</v>
      </c>
      <c r="J47" s="204">
        <v>9798.34</v>
      </c>
    </row>
    <row r="48" spans="1:10" x14ac:dyDescent="0.3">
      <c r="A48" s="139" t="s">
        <v>260</v>
      </c>
      <c r="B48" s="140"/>
      <c r="C48" s="141"/>
      <c r="D48" s="142"/>
      <c r="E48" s="222"/>
      <c r="F48" s="188"/>
      <c r="G48" s="240"/>
      <c r="H48" s="240"/>
      <c r="I48" s="204"/>
      <c r="J48" s="204">
        <v>2014.43</v>
      </c>
    </row>
    <row r="49" spans="1:10" x14ac:dyDescent="0.3">
      <c r="A49" s="139" t="s">
        <v>248</v>
      </c>
      <c r="B49" s="140"/>
      <c r="C49" s="141"/>
      <c r="D49" s="142"/>
      <c r="E49" s="222">
        <v>10000</v>
      </c>
      <c r="F49" s="188">
        <v>18000</v>
      </c>
      <c r="G49" s="241">
        <v>18500</v>
      </c>
      <c r="H49" s="241">
        <v>14989.46</v>
      </c>
      <c r="I49" s="208">
        <v>18500</v>
      </c>
      <c r="J49" s="208">
        <v>23130.42</v>
      </c>
    </row>
    <row r="50" spans="1:10" x14ac:dyDescent="0.3">
      <c r="A50" s="139" t="s">
        <v>263</v>
      </c>
      <c r="B50" s="140"/>
      <c r="C50" s="141"/>
      <c r="D50" s="142"/>
      <c r="E50" s="222">
        <v>50600</v>
      </c>
      <c r="F50" s="188">
        <v>46000</v>
      </c>
      <c r="G50" s="241">
        <v>46000</v>
      </c>
      <c r="H50" s="241">
        <v>57500</v>
      </c>
      <c r="I50" s="208">
        <v>0</v>
      </c>
      <c r="J50" s="208"/>
    </row>
    <row r="51" spans="1:10" x14ac:dyDescent="0.3">
      <c r="A51" s="132" t="s">
        <v>240</v>
      </c>
      <c r="B51" s="136"/>
      <c r="C51" s="100"/>
      <c r="D51" s="62"/>
      <c r="E51" s="79"/>
      <c r="F51" s="170"/>
      <c r="G51" s="240">
        <v>250</v>
      </c>
      <c r="H51" s="240">
        <v>200</v>
      </c>
      <c r="I51" s="204">
        <v>2000</v>
      </c>
      <c r="J51" s="204">
        <v>1550</v>
      </c>
    </row>
    <row r="52" spans="1:10" x14ac:dyDescent="0.3">
      <c r="A52" s="139" t="s">
        <v>42</v>
      </c>
      <c r="B52" s="138"/>
      <c r="C52" s="138"/>
      <c r="D52" s="207"/>
      <c r="E52" s="222">
        <v>3500</v>
      </c>
      <c r="F52" s="170">
        <v>2500</v>
      </c>
      <c r="G52" s="240">
        <v>2500</v>
      </c>
      <c r="H52" s="240">
        <v>3437.55</v>
      </c>
      <c r="I52" s="204">
        <v>2000</v>
      </c>
      <c r="J52" s="204">
        <v>2768.8</v>
      </c>
    </row>
    <row r="53" spans="1:10" x14ac:dyDescent="0.3">
      <c r="A53" s="132" t="s">
        <v>191</v>
      </c>
      <c r="B53" s="136"/>
      <c r="C53" s="100"/>
      <c r="D53" s="62"/>
      <c r="E53" s="82">
        <v>5000</v>
      </c>
      <c r="F53" s="172">
        <v>5000</v>
      </c>
      <c r="G53" s="242">
        <v>5000</v>
      </c>
      <c r="H53" s="242">
        <f>236.54+4241+192</f>
        <v>4669.54</v>
      </c>
      <c r="I53" s="209">
        <v>5000</v>
      </c>
      <c r="J53" s="209">
        <f>2998.94+387</f>
        <v>3385.94</v>
      </c>
    </row>
    <row r="54" spans="1:10" ht="16.2" thickBot="1" x14ac:dyDescent="0.35">
      <c r="A54" s="9" t="s">
        <v>44</v>
      </c>
      <c r="B54" s="63"/>
      <c r="C54" s="62"/>
      <c r="D54" s="62"/>
      <c r="E54" s="74">
        <f>SUM(E27:E53)</f>
        <v>752900</v>
      </c>
      <c r="F54" s="173">
        <f>SUM(F25:F53)</f>
        <v>702500</v>
      </c>
      <c r="G54" s="243">
        <f>SUM(G25:G53)</f>
        <v>694000</v>
      </c>
      <c r="H54" s="243">
        <f>SUM(H25:H53)</f>
        <v>709907.1100000001</v>
      </c>
      <c r="I54" s="211">
        <f>SUM(I25:I53)</f>
        <v>663150</v>
      </c>
      <c r="J54" s="211">
        <f>SUM(J25:J53)</f>
        <v>601956.28</v>
      </c>
    </row>
    <row r="55" spans="1:10" ht="16.2" thickTop="1" x14ac:dyDescent="0.3">
      <c r="A55" s="49"/>
      <c r="B55" s="49"/>
      <c r="C55" s="49"/>
      <c r="D55" s="49"/>
      <c r="E55" s="68"/>
      <c r="F55" s="168"/>
      <c r="G55" s="244"/>
      <c r="H55" s="244"/>
      <c r="I55" s="57"/>
      <c r="J55" s="57"/>
    </row>
    <row r="56" spans="1:10" x14ac:dyDescent="0.3">
      <c r="A56" s="9" t="s">
        <v>46</v>
      </c>
      <c r="B56" s="63"/>
      <c r="C56" s="62"/>
      <c r="D56" s="62"/>
      <c r="E56" s="68"/>
      <c r="F56" s="168"/>
      <c r="G56" s="244"/>
      <c r="H56" s="244"/>
      <c r="I56" s="57"/>
      <c r="J56" s="57"/>
    </row>
    <row r="57" spans="1:10" x14ac:dyDescent="0.3">
      <c r="A57" s="9" t="s">
        <v>47</v>
      </c>
      <c r="B57" s="63"/>
      <c r="C57" s="62"/>
      <c r="D57" s="62"/>
      <c r="E57" s="68"/>
      <c r="F57" s="168"/>
      <c r="G57" s="244"/>
      <c r="H57" s="244"/>
      <c r="I57" s="57"/>
      <c r="J57" s="57"/>
    </row>
    <row r="58" spans="1:10" x14ac:dyDescent="0.3">
      <c r="A58" s="132" t="s">
        <v>72</v>
      </c>
      <c r="B58" s="63"/>
      <c r="C58" s="49"/>
      <c r="D58" s="49"/>
      <c r="E58" s="85">
        <v>1560</v>
      </c>
      <c r="F58" s="174">
        <v>1560</v>
      </c>
      <c r="G58" s="245">
        <v>1500</v>
      </c>
      <c r="H58" s="245">
        <v>1500</v>
      </c>
      <c r="I58" s="48">
        <v>1500</v>
      </c>
      <c r="J58" s="204">
        <v>1500</v>
      </c>
    </row>
    <row r="59" spans="1:10" x14ac:dyDescent="0.3">
      <c r="A59" s="132" t="s">
        <v>177</v>
      </c>
      <c r="B59" s="63"/>
      <c r="C59" s="49"/>
      <c r="D59" s="49"/>
      <c r="E59" s="85">
        <v>50</v>
      </c>
      <c r="F59" s="174">
        <v>50</v>
      </c>
      <c r="G59" s="245">
        <v>50</v>
      </c>
      <c r="H59" s="245">
        <v>30.13</v>
      </c>
      <c r="I59" s="48">
        <v>50</v>
      </c>
      <c r="J59" s="204">
        <v>46.16</v>
      </c>
    </row>
    <row r="60" spans="1:10" x14ac:dyDescent="0.3">
      <c r="A60" s="139" t="s">
        <v>159</v>
      </c>
      <c r="B60" s="149"/>
      <c r="C60" s="150"/>
      <c r="D60" s="150"/>
      <c r="E60" s="223">
        <v>15000</v>
      </c>
      <c r="F60" s="175">
        <v>11000</v>
      </c>
      <c r="G60" s="246">
        <v>11000</v>
      </c>
      <c r="H60" s="246">
        <v>8793.9599999999991</v>
      </c>
      <c r="I60" s="207">
        <v>7800</v>
      </c>
      <c r="J60" s="204">
        <v>5694.58</v>
      </c>
    </row>
    <row r="61" spans="1:10" x14ac:dyDescent="0.3">
      <c r="A61" s="132" t="s">
        <v>161</v>
      </c>
      <c r="B61" s="63"/>
      <c r="C61" s="49"/>
      <c r="D61" s="49"/>
      <c r="E61" s="85">
        <v>1200</v>
      </c>
      <c r="F61" s="174">
        <v>1200</v>
      </c>
      <c r="G61" s="245">
        <v>1200</v>
      </c>
      <c r="H61" s="245">
        <v>1127.95</v>
      </c>
      <c r="I61" s="48">
        <v>1600</v>
      </c>
      <c r="J61" s="204">
        <v>1662.6</v>
      </c>
    </row>
    <row r="62" spans="1:10" x14ac:dyDescent="0.3">
      <c r="A62" s="132" t="s">
        <v>65</v>
      </c>
      <c r="B62" s="63"/>
      <c r="C62" s="49"/>
      <c r="D62" s="49"/>
      <c r="E62" s="85">
        <v>5400</v>
      </c>
      <c r="F62" s="174">
        <v>5000</v>
      </c>
      <c r="G62" s="245">
        <v>5000</v>
      </c>
      <c r="H62" s="245">
        <v>10316.51</v>
      </c>
      <c r="I62" s="48">
        <v>5300</v>
      </c>
      <c r="J62" s="204">
        <v>5883.55</v>
      </c>
    </row>
    <row r="63" spans="1:10" x14ac:dyDescent="0.3">
      <c r="A63" s="132" t="s">
        <v>60</v>
      </c>
      <c r="B63" s="63"/>
      <c r="C63" s="49"/>
      <c r="D63" s="49"/>
      <c r="E63" s="85">
        <v>2350</v>
      </c>
      <c r="F63" s="174">
        <v>2050</v>
      </c>
      <c r="G63" s="245">
        <v>2050</v>
      </c>
      <c r="H63" s="245">
        <v>2375</v>
      </c>
      <c r="I63" s="48">
        <v>1100</v>
      </c>
      <c r="J63" s="204">
        <v>536</v>
      </c>
    </row>
    <row r="64" spans="1:10" x14ac:dyDescent="0.3">
      <c r="A64" s="132" t="s">
        <v>229</v>
      </c>
      <c r="B64" s="63"/>
      <c r="C64" s="49"/>
      <c r="D64" s="49"/>
      <c r="E64" s="85">
        <v>7400</v>
      </c>
      <c r="F64" s="174">
        <v>6500</v>
      </c>
      <c r="G64" s="245">
        <v>6000</v>
      </c>
      <c r="H64" s="245">
        <v>6002.75</v>
      </c>
      <c r="I64" s="48">
        <v>4200</v>
      </c>
      <c r="J64" s="204">
        <v>5800.12</v>
      </c>
    </row>
    <row r="65" spans="1:10" x14ac:dyDescent="0.3">
      <c r="A65" s="132" t="s">
        <v>246</v>
      </c>
      <c r="B65" s="63"/>
      <c r="C65" s="49"/>
      <c r="D65" s="49"/>
      <c r="E65" s="85">
        <v>7200</v>
      </c>
      <c r="F65" s="174">
        <v>7200</v>
      </c>
      <c r="G65" s="245">
        <v>7200</v>
      </c>
      <c r="H65" s="245">
        <v>7256.81</v>
      </c>
      <c r="I65" s="48">
        <v>8300</v>
      </c>
      <c r="J65" s="204">
        <v>8300.64</v>
      </c>
    </row>
    <row r="66" spans="1:10" x14ac:dyDescent="0.3">
      <c r="A66" s="132" t="s">
        <v>252</v>
      </c>
      <c r="B66" s="63"/>
      <c r="C66" s="49"/>
      <c r="D66" s="49"/>
      <c r="E66" s="85">
        <v>18000</v>
      </c>
      <c r="F66" s="174">
        <v>20000</v>
      </c>
      <c r="G66" s="245">
        <v>18500</v>
      </c>
      <c r="H66" s="245">
        <v>18994.87</v>
      </c>
      <c r="I66" s="48">
        <v>15800</v>
      </c>
      <c r="J66" s="204">
        <v>17529.43</v>
      </c>
    </row>
    <row r="67" spans="1:10" x14ac:dyDescent="0.3">
      <c r="A67" s="132" t="s">
        <v>176</v>
      </c>
      <c r="B67" s="63"/>
      <c r="C67" s="49"/>
      <c r="D67" s="49"/>
      <c r="E67" s="85">
        <v>100</v>
      </c>
      <c r="F67" s="174">
        <v>100</v>
      </c>
      <c r="G67" s="245">
        <v>100</v>
      </c>
      <c r="H67" s="245">
        <v>137.16</v>
      </c>
      <c r="I67" s="48">
        <v>100</v>
      </c>
      <c r="J67" s="204">
        <v>99.02</v>
      </c>
    </row>
    <row r="68" spans="1:10" x14ac:dyDescent="0.3">
      <c r="A68" s="132" t="s">
        <v>265</v>
      </c>
      <c r="B68" s="63"/>
      <c r="C68" s="49"/>
      <c r="D68" s="49"/>
      <c r="E68" s="85">
        <f>F68*1.04</f>
        <v>45760</v>
      </c>
      <c r="F68" s="174">
        <v>44000</v>
      </c>
      <c r="G68" s="245">
        <v>44000</v>
      </c>
      <c r="H68" s="245">
        <v>44048.83</v>
      </c>
      <c r="I68" s="48">
        <v>42500</v>
      </c>
      <c r="J68" s="204">
        <v>43911.46</v>
      </c>
    </row>
    <row r="69" spans="1:10" x14ac:dyDescent="0.3">
      <c r="A69" s="132" t="s">
        <v>57</v>
      </c>
      <c r="B69" s="63"/>
      <c r="C69" s="49"/>
      <c r="D69" s="49"/>
      <c r="E69" s="85">
        <v>4200</v>
      </c>
      <c r="F69" s="174">
        <v>3600</v>
      </c>
      <c r="G69" s="245">
        <v>3600</v>
      </c>
      <c r="H69" s="245">
        <v>5624.38</v>
      </c>
      <c r="I69" s="48">
        <v>4200</v>
      </c>
      <c r="J69" s="204">
        <v>3346.15</v>
      </c>
    </row>
    <row r="70" spans="1:10" x14ac:dyDescent="0.3">
      <c r="A70" s="132" t="s">
        <v>52</v>
      </c>
      <c r="B70" s="63"/>
      <c r="C70" s="49"/>
      <c r="D70" s="49"/>
      <c r="E70" s="85">
        <v>20500</v>
      </c>
      <c r="F70" s="174">
        <v>18500</v>
      </c>
      <c r="G70" s="245">
        <v>19000</v>
      </c>
      <c r="H70" s="245">
        <v>20332.37</v>
      </c>
      <c r="I70" s="48">
        <v>19000</v>
      </c>
      <c r="J70" s="204">
        <v>18677.689999999999</v>
      </c>
    </row>
    <row r="71" spans="1:10" x14ac:dyDescent="0.3">
      <c r="A71" s="132" t="s">
        <v>211</v>
      </c>
      <c r="B71" s="63"/>
      <c r="C71" s="49"/>
      <c r="D71" s="49"/>
      <c r="E71" s="85">
        <v>8000</v>
      </c>
      <c r="F71" s="174">
        <v>8500</v>
      </c>
      <c r="G71" s="245">
        <v>10000</v>
      </c>
      <c r="H71" s="245">
        <v>8219.9699999999993</v>
      </c>
      <c r="I71" s="48">
        <v>17000</v>
      </c>
      <c r="J71" s="204">
        <v>10423.76</v>
      </c>
    </row>
    <row r="72" spans="1:10" x14ac:dyDescent="0.3">
      <c r="A72" s="139" t="s">
        <v>117</v>
      </c>
      <c r="B72" s="149"/>
      <c r="C72" s="150"/>
      <c r="D72" s="150"/>
      <c r="E72" s="223">
        <v>7500</v>
      </c>
      <c r="F72" s="175">
        <v>11900</v>
      </c>
      <c r="G72" s="246">
        <v>14000</v>
      </c>
      <c r="H72" s="246">
        <v>8823.09</v>
      </c>
      <c r="I72" s="207">
        <v>20000</v>
      </c>
      <c r="J72" s="208">
        <v>16860.150000000001</v>
      </c>
    </row>
    <row r="73" spans="1:10" x14ac:dyDescent="0.3">
      <c r="A73" s="132" t="s">
        <v>157</v>
      </c>
      <c r="B73" s="63"/>
      <c r="C73" s="49"/>
      <c r="D73" s="49"/>
      <c r="E73" s="85">
        <v>300</v>
      </c>
      <c r="F73" s="174">
        <v>300</v>
      </c>
      <c r="G73" s="245">
        <v>300</v>
      </c>
      <c r="H73" s="245">
        <v>300</v>
      </c>
      <c r="I73" s="48">
        <v>300</v>
      </c>
      <c r="J73" s="204">
        <v>814.42</v>
      </c>
    </row>
    <row r="74" spans="1:10" x14ac:dyDescent="0.3">
      <c r="A74" s="132" t="s">
        <v>54</v>
      </c>
      <c r="B74" s="63"/>
      <c r="C74" s="49"/>
      <c r="D74" s="49"/>
      <c r="E74" s="85">
        <v>17500</v>
      </c>
      <c r="F74" s="174">
        <v>17500</v>
      </c>
      <c r="G74" s="245">
        <v>17500</v>
      </c>
      <c r="H74" s="245">
        <v>17500</v>
      </c>
      <c r="I74" s="48">
        <v>17500</v>
      </c>
      <c r="J74" s="204">
        <v>17500</v>
      </c>
    </row>
    <row r="75" spans="1:10" x14ac:dyDescent="0.3">
      <c r="A75" s="132" t="s">
        <v>50</v>
      </c>
      <c r="B75" s="63"/>
      <c r="C75" s="49"/>
      <c r="D75" s="49"/>
      <c r="E75" s="85">
        <v>99900</v>
      </c>
      <c r="F75" s="174">
        <v>94850</v>
      </c>
      <c r="G75" s="245">
        <v>100620</v>
      </c>
      <c r="H75" s="245">
        <v>111369.21</v>
      </c>
      <c r="I75" s="48">
        <v>103480</v>
      </c>
      <c r="J75" s="212">
        <v>107006.39999999999</v>
      </c>
    </row>
    <row r="76" spans="1:10" x14ac:dyDescent="0.3">
      <c r="A76" s="132" t="s">
        <v>51</v>
      </c>
      <c r="B76" s="63"/>
      <c r="C76" s="49"/>
      <c r="D76" s="49"/>
      <c r="E76" s="85">
        <v>7250</v>
      </c>
      <c r="F76" s="174">
        <v>3500</v>
      </c>
      <c r="G76" s="245">
        <v>3500</v>
      </c>
      <c r="H76" s="245">
        <v>9094.6299999999992</v>
      </c>
      <c r="I76" s="48">
        <v>3640</v>
      </c>
      <c r="J76" s="212">
        <v>5403.52</v>
      </c>
    </row>
    <row r="77" spans="1:10" x14ac:dyDescent="0.3">
      <c r="A77" s="132" t="s">
        <v>250</v>
      </c>
      <c r="C77" s="63"/>
      <c r="D77" s="49"/>
      <c r="E77" s="85">
        <v>55700</v>
      </c>
      <c r="F77" s="174">
        <f>52500*1.02</f>
        <v>53550</v>
      </c>
      <c r="G77" s="246">
        <v>52500</v>
      </c>
      <c r="H77" s="245">
        <v>53583.99</v>
      </c>
      <c r="I77" s="48">
        <v>51250</v>
      </c>
      <c r="J77" s="212">
        <v>51551.83</v>
      </c>
    </row>
    <row r="78" spans="1:10" x14ac:dyDescent="0.3">
      <c r="A78" s="139" t="s">
        <v>48</v>
      </c>
      <c r="B78" s="149"/>
      <c r="C78" s="142"/>
      <c r="D78" s="142"/>
      <c r="E78" s="223">
        <v>88055</v>
      </c>
      <c r="F78" s="175">
        <f>83000*1.03</f>
        <v>85490</v>
      </c>
      <c r="G78" s="246">
        <v>83000</v>
      </c>
      <c r="H78" s="246">
        <v>87608.85</v>
      </c>
      <c r="I78" s="207">
        <v>78000</v>
      </c>
      <c r="J78" s="212">
        <v>78635.94</v>
      </c>
    </row>
    <row r="79" spans="1:10" x14ac:dyDescent="0.3">
      <c r="A79" s="132" t="s">
        <v>245</v>
      </c>
      <c r="B79" s="63"/>
      <c r="C79" s="49"/>
      <c r="D79" s="49"/>
      <c r="E79" s="85">
        <f>F79*1.04</f>
        <v>7280</v>
      </c>
      <c r="F79" s="174">
        <v>7000</v>
      </c>
      <c r="G79" s="245">
        <v>6850</v>
      </c>
      <c r="H79" s="245">
        <v>6849.96</v>
      </c>
      <c r="I79" s="48">
        <v>6600</v>
      </c>
      <c r="J79" s="204">
        <v>6600</v>
      </c>
    </row>
    <row r="80" spans="1:10" x14ac:dyDescent="0.3">
      <c r="A80" s="132" t="s">
        <v>247</v>
      </c>
      <c r="B80" s="63"/>
      <c r="C80" s="49"/>
      <c r="D80" s="49"/>
      <c r="E80" s="85">
        <v>1750</v>
      </c>
      <c r="F80" s="174">
        <v>1500</v>
      </c>
      <c r="G80" s="245">
        <v>1500</v>
      </c>
      <c r="H80" s="245">
        <v>1897.35</v>
      </c>
      <c r="I80" s="48">
        <v>2000</v>
      </c>
      <c r="J80" s="204">
        <v>1478.47</v>
      </c>
    </row>
    <row r="81" spans="1:10" x14ac:dyDescent="0.3">
      <c r="A81" s="132" t="s">
        <v>223</v>
      </c>
      <c r="B81" s="63"/>
      <c r="C81" s="62"/>
      <c r="D81" s="62"/>
      <c r="E81" s="85">
        <v>1000</v>
      </c>
      <c r="F81" s="174">
        <v>1250</v>
      </c>
      <c r="G81" s="245">
        <v>1250</v>
      </c>
      <c r="H81" s="245">
        <v>1291.29</v>
      </c>
      <c r="I81" s="48">
        <v>2000</v>
      </c>
      <c r="J81" s="212">
        <v>742.68</v>
      </c>
    </row>
    <row r="82" spans="1:10" x14ac:dyDescent="0.3">
      <c r="A82" s="132" t="s">
        <v>172</v>
      </c>
      <c r="B82" s="63"/>
      <c r="C82" s="49"/>
      <c r="D82" s="49"/>
      <c r="E82" s="85">
        <v>1900</v>
      </c>
      <c r="F82" s="174">
        <v>1750</v>
      </c>
      <c r="G82" s="245">
        <v>1750</v>
      </c>
      <c r="H82" s="245">
        <v>1906.24</v>
      </c>
      <c r="I82" s="48">
        <v>1750</v>
      </c>
      <c r="J82" s="204">
        <v>1371.18</v>
      </c>
    </row>
    <row r="83" spans="1:10" x14ac:dyDescent="0.3">
      <c r="A83" s="132" t="s">
        <v>56</v>
      </c>
      <c r="B83" s="63"/>
      <c r="C83" s="49"/>
      <c r="D83" s="49"/>
      <c r="E83" s="85">
        <v>4500</v>
      </c>
      <c r="F83" s="174">
        <v>4500</v>
      </c>
      <c r="G83" s="245">
        <v>2500</v>
      </c>
      <c r="H83" s="245">
        <v>4640.46</v>
      </c>
      <c r="I83" s="48">
        <v>4000</v>
      </c>
      <c r="J83" s="204">
        <v>2157.08</v>
      </c>
    </row>
    <row r="84" spans="1:10" x14ac:dyDescent="0.3">
      <c r="A84" s="132" t="s">
        <v>158</v>
      </c>
      <c r="B84" s="63"/>
      <c r="C84" s="49"/>
      <c r="D84" s="49"/>
      <c r="E84" s="224">
        <v>7500</v>
      </c>
      <c r="F84" s="176">
        <v>7000</v>
      </c>
      <c r="G84" s="247">
        <v>6800</v>
      </c>
      <c r="H84" s="247">
        <v>6918.94</v>
      </c>
      <c r="I84" s="213">
        <v>6900</v>
      </c>
      <c r="J84" s="214">
        <v>7111.88</v>
      </c>
    </row>
    <row r="85" spans="1:10" x14ac:dyDescent="0.3">
      <c r="A85" s="132" t="s">
        <v>241</v>
      </c>
      <c r="B85" s="63"/>
      <c r="C85" s="49"/>
      <c r="D85" s="49"/>
      <c r="E85" s="225">
        <v>0</v>
      </c>
      <c r="F85" s="177">
        <v>0</v>
      </c>
      <c r="G85" s="248">
        <v>750</v>
      </c>
      <c r="H85" s="248">
        <v>1336.5</v>
      </c>
      <c r="I85" s="50">
        <v>2000</v>
      </c>
      <c r="J85" s="209">
        <v>1508.19</v>
      </c>
    </row>
    <row r="86" spans="1:10" x14ac:dyDescent="0.3">
      <c r="A86" s="9" t="s">
        <v>73</v>
      </c>
      <c r="B86" s="63"/>
      <c r="C86" s="49"/>
      <c r="D86" s="49"/>
      <c r="E86" s="79">
        <f t="shared" ref="E86:J86" si="0">SUM(E58:E85)</f>
        <v>436855</v>
      </c>
      <c r="F86" s="170">
        <f t="shared" si="0"/>
        <v>419350</v>
      </c>
      <c r="G86" s="240">
        <f t="shared" si="0"/>
        <v>422020</v>
      </c>
      <c r="H86" s="240">
        <f t="shared" si="0"/>
        <v>447881.19999999995</v>
      </c>
      <c r="I86" s="204">
        <f t="shared" si="0"/>
        <v>427870</v>
      </c>
      <c r="J86" s="204">
        <f t="shared" si="0"/>
        <v>422152.9</v>
      </c>
    </row>
    <row r="87" spans="1:10" x14ac:dyDescent="0.3">
      <c r="A87" s="49"/>
      <c r="B87" s="49"/>
      <c r="C87" s="49"/>
      <c r="D87" s="49"/>
      <c r="E87" s="68"/>
      <c r="F87" s="168"/>
      <c r="G87" s="244"/>
      <c r="H87" s="244"/>
      <c r="I87" s="57"/>
      <c r="J87" s="57"/>
    </row>
    <row r="88" spans="1:10" x14ac:dyDescent="0.3">
      <c r="A88" s="9" t="s">
        <v>74</v>
      </c>
      <c r="B88" s="49"/>
      <c r="C88" s="49"/>
      <c r="D88" s="49"/>
      <c r="E88" s="68"/>
      <c r="F88" s="168"/>
      <c r="G88" s="244"/>
      <c r="H88" s="244"/>
      <c r="I88" s="57"/>
      <c r="J88" s="57"/>
    </row>
    <row r="89" spans="1:10" x14ac:dyDescent="0.3">
      <c r="A89" s="132" t="s">
        <v>197</v>
      </c>
      <c r="B89" s="49"/>
      <c r="C89" s="49"/>
      <c r="D89" s="49"/>
      <c r="E89" s="85">
        <f>F89*1.04</f>
        <v>32240</v>
      </c>
      <c r="F89" s="174">
        <v>31000</v>
      </c>
      <c r="G89" s="245">
        <v>29000</v>
      </c>
      <c r="H89" s="245">
        <v>26860.9</v>
      </c>
      <c r="I89" s="48">
        <v>28600</v>
      </c>
      <c r="J89" s="204">
        <v>28600</v>
      </c>
    </row>
    <row r="90" spans="1:10" x14ac:dyDescent="0.3">
      <c r="A90" s="132" t="s">
        <v>198</v>
      </c>
      <c r="B90" s="49"/>
      <c r="C90" s="49"/>
      <c r="D90" s="49"/>
      <c r="E90" s="85">
        <v>10300</v>
      </c>
      <c r="F90" s="174">
        <v>9900</v>
      </c>
      <c r="G90" s="245">
        <v>9500</v>
      </c>
      <c r="H90" s="245">
        <v>9500</v>
      </c>
      <c r="I90" s="48">
        <v>9100</v>
      </c>
      <c r="J90" s="204">
        <v>9100</v>
      </c>
    </row>
    <row r="91" spans="1:10" x14ac:dyDescent="0.3">
      <c r="A91" s="132" t="s">
        <v>199</v>
      </c>
      <c r="B91" s="49"/>
      <c r="C91" s="49"/>
      <c r="D91" s="49"/>
      <c r="E91" s="85">
        <v>3650</v>
      </c>
      <c r="F91" s="174">
        <v>3500</v>
      </c>
      <c r="G91" s="245">
        <v>3250</v>
      </c>
      <c r="H91" s="245">
        <v>3250</v>
      </c>
      <c r="I91" s="48">
        <v>3120</v>
      </c>
      <c r="J91" s="204">
        <v>3120</v>
      </c>
    </row>
    <row r="92" spans="1:10" x14ac:dyDescent="0.3">
      <c r="A92" s="132" t="s">
        <v>200</v>
      </c>
      <c r="B92" s="49"/>
      <c r="C92" s="49"/>
      <c r="D92" s="49"/>
      <c r="E92" s="85">
        <f>F92*1.04</f>
        <v>4160</v>
      </c>
      <c r="F92" s="174">
        <v>4000</v>
      </c>
      <c r="G92" s="245">
        <v>3750</v>
      </c>
      <c r="H92" s="245">
        <v>3511.4</v>
      </c>
      <c r="I92" s="48">
        <v>3640</v>
      </c>
      <c r="J92" s="204">
        <v>3640</v>
      </c>
    </row>
    <row r="93" spans="1:10" x14ac:dyDescent="0.3">
      <c r="A93" s="9" t="s">
        <v>84</v>
      </c>
      <c r="B93" s="49"/>
      <c r="C93" s="49"/>
      <c r="D93" s="49"/>
      <c r="E93" s="85"/>
      <c r="F93" s="174"/>
      <c r="G93" s="245"/>
      <c r="H93" s="245"/>
      <c r="I93" s="48"/>
      <c r="J93" s="204"/>
    </row>
    <row r="94" spans="1:10" x14ac:dyDescent="0.3">
      <c r="A94" s="132" t="s">
        <v>86</v>
      </c>
      <c r="B94" s="49"/>
      <c r="C94" s="49"/>
      <c r="D94" s="49"/>
      <c r="E94" s="85">
        <v>25800</v>
      </c>
      <c r="F94" s="174">
        <v>23900</v>
      </c>
      <c r="G94" s="245">
        <v>22400</v>
      </c>
      <c r="H94" s="245">
        <v>22471.48</v>
      </c>
      <c r="I94" s="48">
        <v>21300</v>
      </c>
      <c r="J94" s="214">
        <v>21098.38</v>
      </c>
    </row>
    <row r="95" spans="1:10" x14ac:dyDescent="0.3">
      <c r="A95" s="132" t="s">
        <v>85</v>
      </c>
      <c r="B95" s="49"/>
      <c r="C95" s="49"/>
      <c r="D95" s="49"/>
      <c r="E95" s="225">
        <v>55000</v>
      </c>
      <c r="F95" s="177">
        <v>55000</v>
      </c>
      <c r="G95" s="248">
        <v>55000</v>
      </c>
      <c r="H95" s="248">
        <v>42253.53</v>
      </c>
      <c r="I95" s="50">
        <v>55000</v>
      </c>
      <c r="J95" s="215">
        <v>47334.58</v>
      </c>
    </row>
    <row r="96" spans="1:10" x14ac:dyDescent="0.3">
      <c r="A96" s="57" t="s">
        <v>87</v>
      </c>
      <c r="B96" s="49"/>
      <c r="C96" s="49"/>
      <c r="D96" s="49"/>
      <c r="E96" s="79">
        <f t="shared" ref="E96:J96" si="1">SUM(E89:E95)</f>
        <v>131150</v>
      </c>
      <c r="F96" s="170">
        <f t="shared" si="1"/>
        <v>127300</v>
      </c>
      <c r="G96" s="240">
        <f t="shared" si="1"/>
        <v>122900</v>
      </c>
      <c r="H96" s="240">
        <f t="shared" si="1"/>
        <v>107847.31</v>
      </c>
      <c r="I96" s="204">
        <f t="shared" si="1"/>
        <v>120760</v>
      </c>
      <c r="J96" s="204">
        <f t="shared" si="1"/>
        <v>112892.96</v>
      </c>
    </row>
    <row r="97" spans="1:10" x14ac:dyDescent="0.3">
      <c r="A97" s="49"/>
      <c r="B97" s="49"/>
      <c r="C97" s="49"/>
      <c r="D97" s="49"/>
      <c r="E97" s="79"/>
      <c r="F97" s="170"/>
      <c r="G97" s="240"/>
      <c r="H97" s="240"/>
      <c r="I97" s="204"/>
      <c r="J97" s="204"/>
    </row>
    <row r="98" spans="1:10" x14ac:dyDescent="0.3">
      <c r="A98" s="9" t="s">
        <v>88</v>
      </c>
      <c r="B98" s="49"/>
      <c r="C98" s="49"/>
      <c r="D98" s="49"/>
      <c r="E98" s="79"/>
      <c r="F98" s="170"/>
      <c r="G98" s="240"/>
      <c r="H98" s="240"/>
      <c r="I98" s="204"/>
      <c r="J98" s="204"/>
    </row>
    <row r="99" spans="1:10" x14ac:dyDescent="0.3">
      <c r="A99" s="134" t="s">
        <v>287</v>
      </c>
      <c r="B99" s="49"/>
      <c r="C99" s="49"/>
      <c r="D99" s="49"/>
      <c r="E99" s="79">
        <v>500</v>
      </c>
      <c r="F99" s="170"/>
      <c r="G99" s="240"/>
      <c r="H99" s="240"/>
      <c r="I99" s="204"/>
      <c r="J99" s="204"/>
    </row>
    <row r="100" spans="1:10" x14ac:dyDescent="0.3">
      <c r="A100" s="132" t="s">
        <v>70</v>
      </c>
      <c r="B100" s="49"/>
      <c r="C100" s="49"/>
      <c r="D100" s="49"/>
      <c r="E100" s="224">
        <v>500</v>
      </c>
      <c r="F100" s="176">
        <v>500</v>
      </c>
      <c r="G100" s="247">
        <v>500</v>
      </c>
      <c r="H100" s="247">
        <v>662.07</v>
      </c>
      <c r="I100" s="213">
        <v>500</v>
      </c>
      <c r="J100" s="213">
        <v>703.76</v>
      </c>
    </row>
    <row r="101" spans="1:10" x14ac:dyDescent="0.3">
      <c r="A101" s="132" t="s">
        <v>222</v>
      </c>
      <c r="B101" s="49"/>
      <c r="C101" s="49"/>
      <c r="D101" s="49"/>
      <c r="E101" s="85">
        <v>400</v>
      </c>
      <c r="F101" s="174">
        <v>400</v>
      </c>
      <c r="G101" s="245">
        <v>400</v>
      </c>
      <c r="H101" s="245">
        <v>55.11</v>
      </c>
      <c r="I101" s="48">
        <v>400</v>
      </c>
      <c r="J101" s="48">
        <v>141.97999999999999</v>
      </c>
    </row>
    <row r="102" spans="1:10" x14ac:dyDescent="0.3">
      <c r="A102" s="132" t="s">
        <v>94</v>
      </c>
      <c r="B102" s="49"/>
      <c r="C102" s="49"/>
      <c r="D102" s="49"/>
      <c r="E102" s="85">
        <v>1200</v>
      </c>
      <c r="F102" s="174">
        <v>1200</v>
      </c>
      <c r="G102" s="245">
        <v>1200</v>
      </c>
      <c r="H102" s="245">
        <v>520.97</v>
      </c>
      <c r="I102" s="48">
        <v>1200</v>
      </c>
      <c r="J102" s="48">
        <v>1347.8</v>
      </c>
    </row>
    <row r="103" spans="1:10" x14ac:dyDescent="0.3">
      <c r="A103" s="132" t="s">
        <v>266</v>
      </c>
      <c r="B103" s="49"/>
      <c r="C103" s="49"/>
      <c r="D103" s="49"/>
      <c r="E103" s="85">
        <v>6000</v>
      </c>
      <c r="F103" s="174">
        <f>450*13</f>
        <v>5850</v>
      </c>
      <c r="G103" s="245">
        <v>5000</v>
      </c>
      <c r="H103" s="245">
        <v>2500</v>
      </c>
      <c r="I103" s="48">
        <v>6000</v>
      </c>
      <c r="J103" s="48">
        <v>3310</v>
      </c>
    </row>
    <row r="104" spans="1:10" x14ac:dyDescent="0.3">
      <c r="A104" s="132" t="s">
        <v>95</v>
      </c>
      <c r="B104" s="49"/>
      <c r="C104" s="49"/>
      <c r="D104" s="49"/>
      <c r="E104" s="85">
        <v>2400</v>
      </c>
      <c r="F104" s="174">
        <v>1000</v>
      </c>
      <c r="G104" s="245">
        <v>1000</v>
      </c>
      <c r="H104" s="245">
        <v>1944</v>
      </c>
      <c r="I104" s="48">
        <v>1000</v>
      </c>
      <c r="J104" s="48">
        <v>1843.4</v>
      </c>
    </row>
    <row r="105" spans="1:10" x14ac:dyDescent="0.3">
      <c r="A105" s="132" t="s">
        <v>193</v>
      </c>
      <c r="B105" s="49"/>
      <c r="C105" s="49"/>
      <c r="D105" s="49"/>
      <c r="E105" s="85">
        <v>725</v>
      </c>
      <c r="F105" s="174">
        <v>850</v>
      </c>
      <c r="G105" s="245">
        <v>850</v>
      </c>
      <c r="H105" s="245">
        <v>504</v>
      </c>
      <c r="I105" s="48">
        <v>850</v>
      </c>
      <c r="J105" s="48">
        <v>504</v>
      </c>
    </row>
    <row r="106" spans="1:10" x14ac:dyDescent="0.3">
      <c r="A106" s="132" t="s">
        <v>99</v>
      </c>
      <c r="B106" s="49"/>
      <c r="C106" s="49"/>
      <c r="D106" s="49"/>
      <c r="E106" s="85">
        <v>3000</v>
      </c>
      <c r="F106" s="174">
        <v>2000</v>
      </c>
      <c r="G106" s="245">
        <v>2000</v>
      </c>
      <c r="H106" s="245">
        <v>1362.71</v>
      </c>
      <c r="I106" s="48">
        <v>3000</v>
      </c>
      <c r="J106" s="48">
        <v>2894.53</v>
      </c>
    </row>
    <row r="107" spans="1:10" x14ac:dyDescent="0.3">
      <c r="A107" s="132" t="s">
        <v>97</v>
      </c>
      <c r="B107" s="126"/>
      <c r="C107" s="125"/>
      <c r="D107" s="49"/>
      <c r="E107" s="85">
        <v>4500</v>
      </c>
      <c r="F107" s="174">
        <v>4500</v>
      </c>
      <c r="G107" s="245">
        <v>3000</v>
      </c>
      <c r="H107" s="245">
        <v>1022.64</v>
      </c>
      <c r="I107" s="48">
        <v>4500</v>
      </c>
      <c r="J107" s="48">
        <v>4345.5200000000004</v>
      </c>
    </row>
    <row r="108" spans="1:10" x14ac:dyDescent="0.3">
      <c r="A108" s="132" t="s">
        <v>190</v>
      </c>
      <c r="B108" s="49"/>
      <c r="C108" s="49"/>
      <c r="D108" s="49"/>
      <c r="E108" s="85"/>
      <c r="F108" s="174">
        <v>0</v>
      </c>
      <c r="G108" s="245">
        <v>100</v>
      </c>
      <c r="H108" s="245"/>
      <c r="I108" s="48">
        <v>100</v>
      </c>
      <c r="J108" s="48"/>
    </row>
    <row r="109" spans="1:10" x14ac:dyDescent="0.3">
      <c r="A109" s="132" t="s">
        <v>90</v>
      </c>
      <c r="B109" s="49"/>
      <c r="C109" s="49"/>
      <c r="D109" s="49"/>
      <c r="E109" s="85">
        <v>400</v>
      </c>
      <c r="F109" s="174">
        <v>400</v>
      </c>
      <c r="G109" s="245">
        <v>400</v>
      </c>
      <c r="H109" s="245">
        <v>52.1</v>
      </c>
      <c r="I109" s="48">
        <v>400</v>
      </c>
      <c r="J109" s="48">
        <v>97.05</v>
      </c>
    </row>
    <row r="110" spans="1:10" x14ac:dyDescent="0.3">
      <c r="A110" s="132" t="s">
        <v>92</v>
      </c>
      <c r="B110" s="49"/>
      <c r="C110" s="49"/>
      <c r="D110" s="49"/>
      <c r="E110" s="85">
        <v>400</v>
      </c>
      <c r="F110" s="174">
        <v>400</v>
      </c>
      <c r="G110" s="245">
        <v>400</v>
      </c>
      <c r="H110" s="245">
        <v>55.1</v>
      </c>
      <c r="I110" s="48">
        <v>400</v>
      </c>
      <c r="J110" s="48">
        <v>99.37</v>
      </c>
    </row>
    <row r="111" spans="1:10" x14ac:dyDescent="0.3">
      <c r="A111" s="132" t="s">
        <v>178</v>
      </c>
      <c r="B111" s="49"/>
      <c r="C111" s="49"/>
      <c r="D111" s="49"/>
      <c r="E111" s="85">
        <v>400</v>
      </c>
      <c r="F111" s="174">
        <v>400</v>
      </c>
      <c r="G111" s="245">
        <v>400</v>
      </c>
      <c r="H111" s="245">
        <v>61.57</v>
      </c>
      <c r="I111" s="48">
        <v>400</v>
      </c>
      <c r="J111" s="48">
        <v>419.75</v>
      </c>
    </row>
    <row r="112" spans="1:10" x14ac:dyDescent="0.3">
      <c r="A112" s="132" t="s">
        <v>288</v>
      </c>
      <c r="B112" s="49"/>
      <c r="C112" s="49"/>
      <c r="D112" s="49"/>
      <c r="E112" s="85">
        <v>900</v>
      </c>
      <c r="F112" s="174"/>
      <c r="G112" s="245"/>
      <c r="H112" s="245"/>
      <c r="I112" s="48"/>
      <c r="J112" s="48"/>
    </row>
    <row r="113" spans="1:10" x14ac:dyDescent="0.3">
      <c r="A113" s="132" t="s">
        <v>289</v>
      </c>
      <c r="B113" s="49"/>
      <c r="C113" s="49"/>
      <c r="D113" s="49"/>
      <c r="E113" s="85">
        <v>2500</v>
      </c>
      <c r="F113" s="174">
        <v>3500</v>
      </c>
      <c r="G113" s="245">
        <v>1000</v>
      </c>
      <c r="H113" s="245">
        <v>813.25</v>
      </c>
      <c r="I113" s="48">
        <v>1000</v>
      </c>
      <c r="J113" s="48">
        <v>1076.2</v>
      </c>
    </row>
    <row r="114" spans="1:10" x14ac:dyDescent="0.3">
      <c r="A114" s="132" t="s">
        <v>207</v>
      </c>
      <c r="B114" s="49"/>
      <c r="C114" s="49"/>
      <c r="D114" s="49"/>
      <c r="E114" s="225">
        <v>700</v>
      </c>
      <c r="F114" s="177">
        <v>700</v>
      </c>
      <c r="G114" s="248">
        <v>700</v>
      </c>
      <c r="H114" s="248">
        <v>344.5</v>
      </c>
      <c r="I114" s="50">
        <v>700</v>
      </c>
      <c r="J114" s="50">
        <v>386</v>
      </c>
    </row>
    <row r="115" spans="1:10" x14ac:dyDescent="0.3">
      <c r="A115" s="9" t="s">
        <v>106</v>
      </c>
      <c r="B115" s="49"/>
      <c r="C115" s="49"/>
      <c r="D115" s="49"/>
      <c r="E115" s="79">
        <f>SUM(E99:E114)</f>
        <v>24525</v>
      </c>
      <c r="F115" s="170">
        <f>SUM(F100:F114)</f>
        <v>21700</v>
      </c>
      <c r="G115" s="240">
        <f>SUM(G100:G114)</f>
        <v>16950</v>
      </c>
      <c r="H115" s="240">
        <f>SUM(H100:H114)</f>
        <v>9898.02</v>
      </c>
      <c r="I115" s="204">
        <f>SUM(I100:I114)</f>
        <v>20450</v>
      </c>
      <c r="J115" s="204">
        <f>SUM(J100:J114)</f>
        <v>17169.36</v>
      </c>
    </row>
    <row r="116" spans="1:10" x14ac:dyDescent="0.3">
      <c r="A116" s="9"/>
      <c r="B116" s="49"/>
      <c r="C116" s="49"/>
      <c r="D116" s="49"/>
      <c r="E116" s="79"/>
      <c r="F116" s="170"/>
      <c r="G116" s="240"/>
      <c r="H116" s="240"/>
      <c r="I116" s="204"/>
      <c r="J116" s="204"/>
    </row>
    <row r="117" spans="1:10" x14ac:dyDescent="0.3">
      <c r="A117" s="9" t="s">
        <v>255</v>
      </c>
      <c r="B117" s="49"/>
      <c r="C117" s="49"/>
      <c r="D117" s="49"/>
      <c r="E117" s="79"/>
      <c r="F117" s="170"/>
      <c r="G117" s="240"/>
      <c r="H117" s="240"/>
      <c r="I117" s="204"/>
      <c r="J117" s="204"/>
    </row>
    <row r="118" spans="1:10" x14ac:dyDescent="0.3">
      <c r="A118" s="134" t="s">
        <v>283</v>
      </c>
      <c r="B118" s="49"/>
      <c r="C118" s="49"/>
      <c r="D118" s="49"/>
      <c r="E118" s="79">
        <v>800</v>
      </c>
      <c r="F118" s="170">
        <v>750</v>
      </c>
      <c r="G118" s="240">
        <v>400</v>
      </c>
      <c r="H118" s="240"/>
      <c r="I118" s="204">
        <v>0</v>
      </c>
      <c r="J118" s="204">
        <v>0</v>
      </c>
    </row>
    <row r="119" spans="1:10" x14ac:dyDescent="0.3">
      <c r="A119" s="132" t="s">
        <v>284</v>
      </c>
      <c r="B119" s="49"/>
      <c r="C119" s="49"/>
      <c r="D119" s="49"/>
      <c r="E119" s="85">
        <v>800</v>
      </c>
      <c r="F119" s="174">
        <v>750</v>
      </c>
      <c r="G119" s="245">
        <v>400</v>
      </c>
      <c r="H119" s="245">
        <v>400</v>
      </c>
      <c r="I119" s="48">
        <v>400</v>
      </c>
      <c r="J119" s="48">
        <v>400</v>
      </c>
    </row>
    <row r="120" spans="1:10" x14ac:dyDescent="0.3">
      <c r="A120" s="132" t="s">
        <v>237</v>
      </c>
      <c r="B120" s="49"/>
      <c r="C120" s="49"/>
      <c r="D120" s="49"/>
      <c r="E120" s="85">
        <v>3900</v>
      </c>
      <c r="F120" s="174">
        <v>4500</v>
      </c>
      <c r="G120" s="245">
        <v>4500</v>
      </c>
      <c r="H120" s="245">
        <v>4216.93</v>
      </c>
      <c r="I120" s="48"/>
      <c r="J120" s="48"/>
    </row>
    <row r="121" spans="1:10" x14ac:dyDescent="0.3">
      <c r="A121" s="132" t="s">
        <v>108</v>
      </c>
      <c r="B121" s="49"/>
      <c r="C121" s="49"/>
      <c r="D121" s="49"/>
      <c r="E121" s="85">
        <v>700</v>
      </c>
      <c r="F121" s="174">
        <v>100</v>
      </c>
      <c r="G121" s="245">
        <v>100</v>
      </c>
      <c r="H121" s="245">
        <v>90.57</v>
      </c>
      <c r="I121" s="48">
        <v>4000</v>
      </c>
      <c r="J121" s="48">
        <v>4000</v>
      </c>
    </row>
    <row r="122" spans="1:10" x14ac:dyDescent="0.3">
      <c r="A122" s="132" t="s">
        <v>281</v>
      </c>
      <c r="B122" s="49"/>
      <c r="C122" s="49"/>
      <c r="D122" s="49"/>
      <c r="E122" s="224">
        <v>2400</v>
      </c>
      <c r="F122" s="176">
        <v>3000</v>
      </c>
      <c r="G122" s="247">
        <v>3200</v>
      </c>
      <c r="H122" s="247">
        <v>2191.9</v>
      </c>
      <c r="I122" s="213">
        <v>3000</v>
      </c>
      <c r="J122" s="213">
        <v>2353.8000000000002</v>
      </c>
    </row>
    <row r="123" spans="1:10" x14ac:dyDescent="0.3">
      <c r="A123" s="132" t="s">
        <v>113</v>
      </c>
      <c r="B123" s="49"/>
      <c r="C123" s="49"/>
      <c r="D123" s="49"/>
      <c r="E123" s="85">
        <v>800</v>
      </c>
      <c r="F123" s="174">
        <v>750</v>
      </c>
      <c r="G123" s="245">
        <v>400</v>
      </c>
      <c r="H123" s="245">
        <v>400</v>
      </c>
      <c r="I123" s="48">
        <v>400</v>
      </c>
      <c r="J123" s="48">
        <v>400</v>
      </c>
    </row>
    <row r="124" spans="1:10" x14ac:dyDescent="0.3">
      <c r="A124" s="139" t="s">
        <v>238</v>
      </c>
      <c r="B124" s="150"/>
      <c r="C124" s="150"/>
      <c r="D124" s="150"/>
      <c r="E124" s="223">
        <v>4500</v>
      </c>
      <c r="F124" s="175">
        <v>7950</v>
      </c>
      <c r="G124" s="246">
        <v>7950</v>
      </c>
      <c r="H124" s="245">
        <v>4950</v>
      </c>
      <c r="I124" s="48"/>
      <c r="J124" s="48"/>
    </row>
    <row r="125" spans="1:10" x14ac:dyDescent="0.3">
      <c r="A125" s="139" t="s">
        <v>109</v>
      </c>
      <c r="B125" s="150"/>
      <c r="C125" s="150"/>
      <c r="D125" s="150"/>
      <c r="E125" s="223">
        <v>3450</v>
      </c>
      <c r="F125" s="175"/>
      <c r="G125" s="246"/>
      <c r="H125" s="245">
        <v>3000</v>
      </c>
      <c r="I125" s="48">
        <v>7950</v>
      </c>
      <c r="J125" s="48">
        <v>7950</v>
      </c>
    </row>
    <row r="126" spans="1:10" x14ac:dyDescent="0.3">
      <c r="A126" s="139" t="s">
        <v>285</v>
      </c>
      <c r="B126" s="150"/>
      <c r="C126" s="150"/>
      <c r="D126" s="150"/>
      <c r="E126" s="223">
        <v>3900</v>
      </c>
      <c r="F126" s="175">
        <v>4500</v>
      </c>
      <c r="G126" s="246">
        <v>4500</v>
      </c>
      <c r="H126" s="245">
        <v>2177.75</v>
      </c>
      <c r="I126" s="48"/>
      <c r="J126" s="48"/>
    </row>
    <row r="127" spans="1:10" x14ac:dyDescent="0.3">
      <c r="A127" s="139" t="s">
        <v>182</v>
      </c>
      <c r="B127" s="150"/>
      <c r="C127" s="150"/>
      <c r="D127" s="150"/>
      <c r="E127" s="253">
        <v>700</v>
      </c>
      <c r="F127" s="237">
        <v>0</v>
      </c>
      <c r="G127" s="254">
        <v>0</v>
      </c>
      <c r="H127" s="248">
        <v>2322.25</v>
      </c>
      <c r="I127" s="50">
        <v>4000</v>
      </c>
      <c r="J127" s="50">
        <v>4590.28</v>
      </c>
    </row>
    <row r="128" spans="1:10" x14ac:dyDescent="0.3">
      <c r="A128" s="9" t="s">
        <v>257</v>
      </c>
      <c r="B128" s="49"/>
      <c r="C128" s="49"/>
      <c r="D128" s="49"/>
      <c r="E128" s="79">
        <f>SUM(E118:E127)</f>
        <v>21950</v>
      </c>
      <c r="F128" s="170">
        <f>SUM(F118:F127)</f>
        <v>22300</v>
      </c>
      <c r="G128" s="240">
        <f>SUM(G118:G127)</f>
        <v>21450</v>
      </c>
      <c r="H128" s="240">
        <f>SUM(H118:H127)</f>
        <v>19749.400000000001</v>
      </c>
      <c r="I128" s="204">
        <f>SUM(I119:I127)</f>
        <v>19750</v>
      </c>
      <c r="J128" s="204">
        <f>SUM(J119:J127)</f>
        <v>19694.079999999998</v>
      </c>
    </row>
    <row r="129" spans="1:10" x14ac:dyDescent="0.3">
      <c r="A129" s="49"/>
      <c r="B129" s="49"/>
      <c r="C129" s="49"/>
      <c r="D129" s="49"/>
      <c r="E129" s="79"/>
      <c r="F129" s="170"/>
      <c r="G129" s="240"/>
      <c r="H129" s="240"/>
      <c r="I129" s="204"/>
      <c r="J129" s="204"/>
    </row>
    <row r="130" spans="1:10" x14ac:dyDescent="0.3">
      <c r="A130" s="9" t="s">
        <v>116</v>
      </c>
      <c r="B130" s="49"/>
      <c r="C130" s="49"/>
      <c r="D130" s="49"/>
      <c r="E130" s="79"/>
      <c r="F130" s="170"/>
      <c r="G130" s="240"/>
      <c r="H130" s="240"/>
      <c r="I130" s="204"/>
      <c r="J130" s="204"/>
    </row>
    <row r="131" spans="1:10" x14ac:dyDescent="0.3">
      <c r="A131" s="132" t="s">
        <v>118</v>
      </c>
      <c r="B131" s="49"/>
      <c r="C131" s="49"/>
      <c r="D131" s="49"/>
      <c r="E131" s="224"/>
      <c r="F131" s="176"/>
      <c r="G131" s="247"/>
      <c r="H131" s="247"/>
      <c r="I131" s="213">
        <v>6000</v>
      </c>
      <c r="J131" s="213">
        <v>5400</v>
      </c>
    </row>
    <row r="132" spans="1:10" x14ac:dyDescent="0.3">
      <c r="A132" s="132" t="s">
        <v>212</v>
      </c>
      <c r="B132" s="49"/>
      <c r="C132" s="245"/>
      <c r="D132" s="119"/>
      <c r="E132" s="85">
        <v>23400</v>
      </c>
      <c r="F132" s="174">
        <f>6*3900</f>
        <v>23400</v>
      </c>
      <c r="G132" s="245">
        <v>23400</v>
      </c>
      <c r="H132" s="245">
        <v>22680.3</v>
      </c>
      <c r="I132" s="48">
        <v>19200</v>
      </c>
      <c r="J132" s="48">
        <v>16718.259999999998</v>
      </c>
    </row>
    <row r="133" spans="1:10" x14ac:dyDescent="0.3">
      <c r="A133" s="132" t="s">
        <v>117</v>
      </c>
      <c r="B133" s="49"/>
      <c r="C133" s="245"/>
      <c r="D133" s="119"/>
      <c r="E133" s="225">
        <v>55968</v>
      </c>
      <c r="F133" s="177">
        <f>6*7200</f>
        <v>43200</v>
      </c>
      <c r="G133" s="248">
        <v>43200</v>
      </c>
      <c r="H133" s="248">
        <v>42745</v>
      </c>
      <c r="I133" s="50">
        <v>35676</v>
      </c>
      <c r="J133" s="50">
        <v>28430.52</v>
      </c>
    </row>
    <row r="134" spans="1:10" x14ac:dyDescent="0.3">
      <c r="A134" s="9" t="s">
        <v>183</v>
      </c>
      <c r="B134" s="49"/>
      <c r="C134" s="49"/>
      <c r="D134" s="49"/>
      <c r="E134" s="79">
        <f t="shared" ref="E134:J134" si="2">SUM(E131:E133)</f>
        <v>79368</v>
      </c>
      <c r="F134" s="170">
        <f t="shared" si="2"/>
        <v>66600</v>
      </c>
      <c r="G134" s="240">
        <f t="shared" si="2"/>
        <v>66600</v>
      </c>
      <c r="H134" s="240">
        <f t="shared" si="2"/>
        <v>65425.3</v>
      </c>
      <c r="I134" s="204">
        <f t="shared" si="2"/>
        <v>60876</v>
      </c>
      <c r="J134" s="204">
        <f t="shared" si="2"/>
        <v>50548.78</v>
      </c>
    </row>
    <row r="135" spans="1:10" x14ac:dyDescent="0.3">
      <c r="A135" s="49" t="s">
        <v>120</v>
      </c>
      <c r="B135" s="49"/>
      <c r="C135" s="49"/>
      <c r="D135" s="49"/>
      <c r="E135" s="79"/>
      <c r="F135" s="170"/>
      <c r="G135" s="240"/>
      <c r="H135" s="240"/>
      <c r="I135" s="204"/>
      <c r="J135" s="204"/>
    </row>
    <row r="136" spans="1:10" x14ac:dyDescent="0.3">
      <c r="A136" s="16" t="s">
        <v>242</v>
      </c>
      <c r="B136" s="49"/>
      <c r="C136" s="49"/>
      <c r="D136" s="49"/>
      <c r="E136" s="79"/>
      <c r="F136" s="170"/>
      <c r="G136" s="240"/>
      <c r="H136" s="240"/>
      <c r="I136" s="204"/>
      <c r="J136" s="204" t="s">
        <v>10</v>
      </c>
    </row>
    <row r="137" spans="1:10" x14ac:dyDescent="0.3">
      <c r="A137" s="103" t="s">
        <v>261</v>
      </c>
      <c r="B137" s="49"/>
      <c r="C137" s="49"/>
      <c r="D137" s="49"/>
      <c r="E137" s="79"/>
      <c r="F137" s="170"/>
      <c r="G137" s="240"/>
      <c r="H137" s="240">
        <v>217.5</v>
      </c>
      <c r="I137" s="204"/>
      <c r="J137" s="204">
        <v>1297.5</v>
      </c>
    </row>
    <row r="138" spans="1:10" x14ac:dyDescent="0.3">
      <c r="A138" s="103" t="s">
        <v>282</v>
      </c>
      <c r="B138" s="49"/>
      <c r="C138" s="49"/>
      <c r="D138" s="49"/>
      <c r="E138" s="79"/>
      <c r="F138" s="170"/>
      <c r="G138" s="240"/>
      <c r="H138" s="240">
        <f>2841.69-5862.71</f>
        <v>-3021.02</v>
      </c>
      <c r="I138" s="204"/>
      <c r="J138" s="204">
        <v>1916</v>
      </c>
    </row>
    <row r="139" spans="1:10" x14ac:dyDescent="0.3">
      <c r="A139" s="132" t="s">
        <v>268</v>
      </c>
      <c r="B139" s="49"/>
      <c r="C139" s="49"/>
      <c r="D139" s="49"/>
      <c r="E139" s="79">
        <f>E46</f>
        <v>34000</v>
      </c>
      <c r="F139" s="170">
        <f>F45</f>
        <v>25500</v>
      </c>
      <c r="G139" s="240">
        <v>21750</v>
      </c>
      <c r="H139" s="240">
        <v>22093.26</v>
      </c>
      <c r="I139" s="204">
        <f>I45</f>
        <v>17000</v>
      </c>
      <c r="J139" s="204">
        <v>17714.03</v>
      </c>
    </row>
    <row r="140" spans="1:10" x14ac:dyDescent="0.3">
      <c r="A140" s="132" t="s">
        <v>225</v>
      </c>
      <c r="B140" s="49"/>
      <c r="C140" s="49"/>
      <c r="D140" s="49"/>
      <c r="E140" s="79">
        <v>0</v>
      </c>
      <c r="F140" s="170">
        <v>2500</v>
      </c>
      <c r="G140" s="240">
        <v>2500</v>
      </c>
      <c r="H140" s="240">
        <v>0</v>
      </c>
      <c r="I140" s="204">
        <v>2000</v>
      </c>
      <c r="J140" s="204">
        <v>2768.8</v>
      </c>
    </row>
    <row r="141" spans="1:10" x14ac:dyDescent="0.3">
      <c r="A141" s="132" t="s">
        <v>258</v>
      </c>
      <c r="B141" s="140">
        <f>B27</f>
        <v>17000</v>
      </c>
      <c r="C141" s="141">
        <v>0.5</v>
      </c>
      <c r="D141" s="142"/>
      <c r="E141" s="222">
        <f>B141*C141</f>
        <v>8500</v>
      </c>
      <c r="F141" s="188">
        <f>+C141*D141</f>
        <v>0</v>
      </c>
      <c r="G141" s="241">
        <v>1740</v>
      </c>
      <c r="H141" s="240">
        <v>0</v>
      </c>
      <c r="I141" s="204"/>
      <c r="J141" s="204"/>
    </row>
    <row r="142" spans="1:10" x14ac:dyDescent="0.3">
      <c r="A142" s="103" t="s">
        <v>124</v>
      </c>
      <c r="B142" s="49"/>
      <c r="C142" s="49"/>
      <c r="D142" s="49"/>
      <c r="E142" s="226">
        <v>14500</v>
      </c>
      <c r="F142" s="178">
        <v>14500</v>
      </c>
      <c r="G142" s="249">
        <v>17500</v>
      </c>
      <c r="H142" s="249">
        <v>14987.08</v>
      </c>
      <c r="I142" s="216">
        <v>0</v>
      </c>
      <c r="J142" s="216">
        <v>16542.78</v>
      </c>
    </row>
    <row r="143" spans="1:10" x14ac:dyDescent="0.3">
      <c r="A143" s="16" t="s">
        <v>125</v>
      </c>
      <c r="B143" s="49"/>
      <c r="C143" s="49"/>
      <c r="D143" s="49"/>
      <c r="E143" s="85">
        <f>SUM(E139:E142)</f>
        <v>57000</v>
      </c>
      <c r="F143" s="174">
        <f>SUM(F139:F142)</f>
        <v>42500</v>
      </c>
      <c r="G143" s="245">
        <f>SUM(G139:G142)</f>
        <v>43490</v>
      </c>
      <c r="H143" s="245">
        <f>SUM(H137:H142)</f>
        <v>34276.82</v>
      </c>
      <c r="I143" s="48">
        <f>SUM(I139:I142)</f>
        <v>19000</v>
      </c>
      <c r="J143" s="48">
        <f>SUM(J137:J142)</f>
        <v>40239.11</v>
      </c>
    </row>
    <row r="144" spans="1:10" x14ac:dyDescent="0.3">
      <c r="A144" s="48"/>
      <c r="B144" s="49"/>
      <c r="C144" s="49"/>
      <c r="D144" s="49"/>
      <c r="E144" s="85"/>
      <c r="F144" s="174"/>
      <c r="G144" s="245"/>
      <c r="H144" s="245"/>
      <c r="I144" s="48"/>
      <c r="J144" s="57"/>
    </row>
    <row r="145" spans="1:10" ht="16.2" thickBot="1" x14ac:dyDescent="0.35">
      <c r="A145" s="16" t="s">
        <v>126</v>
      </c>
      <c r="B145" s="49"/>
      <c r="C145" s="49"/>
      <c r="D145" s="49"/>
      <c r="E145" s="92">
        <f t="shared" ref="E145:J145" si="3">E86+E96+E115+E128+E134+E143</f>
        <v>750848</v>
      </c>
      <c r="F145" s="179">
        <f t="shared" si="3"/>
        <v>699750</v>
      </c>
      <c r="G145" s="250">
        <f t="shared" si="3"/>
        <v>693410</v>
      </c>
      <c r="H145" s="250">
        <f t="shared" si="3"/>
        <v>685078.05</v>
      </c>
      <c r="I145" s="217">
        <f t="shared" si="3"/>
        <v>668706</v>
      </c>
      <c r="J145" s="211">
        <f t="shared" si="3"/>
        <v>662697.18999999994</v>
      </c>
    </row>
    <row r="146" spans="1:10" ht="16.2" thickTop="1" x14ac:dyDescent="0.3">
      <c r="A146" s="48"/>
      <c r="B146" s="49"/>
      <c r="C146" s="49"/>
      <c r="D146" s="49"/>
      <c r="E146" s="85"/>
      <c r="F146" s="174"/>
      <c r="G146" s="245"/>
      <c r="H146" s="245"/>
      <c r="I146" s="48"/>
      <c r="J146" s="57"/>
    </row>
    <row r="147" spans="1:10" x14ac:dyDescent="0.3">
      <c r="A147" s="48"/>
      <c r="B147" s="49"/>
      <c r="C147" s="49"/>
      <c r="D147" s="49"/>
      <c r="E147" s="85"/>
      <c r="F147" s="174"/>
      <c r="G147" s="245"/>
      <c r="H147" s="245"/>
      <c r="I147" s="48"/>
      <c r="J147" s="57"/>
    </row>
    <row r="148" spans="1:10" x14ac:dyDescent="0.3">
      <c r="A148" s="16" t="s">
        <v>127</v>
      </c>
      <c r="B148" s="49"/>
      <c r="C148" s="49"/>
      <c r="D148" s="49"/>
      <c r="E148" s="85"/>
      <c r="F148" s="174"/>
      <c r="G148" s="245"/>
      <c r="H148" s="245"/>
      <c r="I148" s="48"/>
      <c r="J148" s="57"/>
    </row>
    <row r="149" spans="1:10" ht="16.2" thickBot="1" x14ac:dyDescent="0.35">
      <c r="A149" s="16" t="s">
        <v>128</v>
      </c>
      <c r="B149" s="49"/>
      <c r="C149" s="49"/>
      <c r="D149" s="49"/>
      <c r="E149" s="92">
        <f>E54-E145</f>
        <v>2052</v>
      </c>
      <c r="F149" s="179">
        <f>F54-F145</f>
        <v>2750</v>
      </c>
      <c r="G149" s="250">
        <f>G54-G145-G146</f>
        <v>590</v>
      </c>
      <c r="H149" s="250">
        <f>H54-H145</f>
        <v>24829.060000000056</v>
      </c>
      <c r="I149" s="217">
        <f>I54-I145-I146</f>
        <v>-5556</v>
      </c>
      <c r="J149" s="211">
        <f>J54-J145-J146</f>
        <v>-60740.909999999916</v>
      </c>
    </row>
    <row r="150" spans="1:10" ht="16.2" thickTop="1" x14ac:dyDescent="0.3">
      <c r="A150" s="48"/>
      <c r="B150" s="49"/>
      <c r="C150" s="49"/>
      <c r="D150" s="49"/>
      <c r="E150" s="85"/>
      <c r="F150" s="174"/>
      <c r="G150" s="245"/>
      <c r="H150" s="245"/>
      <c r="I150" s="48"/>
      <c r="J150" s="57"/>
    </row>
    <row r="151" spans="1:10" ht="16.2" thickBot="1" x14ac:dyDescent="0.35">
      <c r="A151" s="104"/>
      <c r="B151" s="105"/>
      <c r="C151" s="105"/>
      <c r="D151" s="105"/>
      <c r="E151" s="110"/>
      <c r="F151" s="182"/>
      <c r="G151" s="255"/>
      <c r="H151" s="255"/>
      <c r="I151" s="218"/>
      <c r="J151" s="218"/>
    </row>
    <row r="152" spans="1:10" ht="16.2" thickTop="1" x14ac:dyDescent="0.3">
      <c r="A152" s="19" t="s">
        <v>129</v>
      </c>
      <c r="B152" s="87"/>
      <c r="C152" s="87"/>
      <c r="D152" s="87"/>
      <c r="E152" s="93"/>
      <c r="F152" s="183"/>
      <c r="G152" s="256"/>
      <c r="H152" s="256"/>
      <c r="I152" s="219"/>
      <c r="J152" s="219"/>
    </row>
    <row r="153" spans="1:10" x14ac:dyDescent="0.3">
      <c r="A153" s="48" t="s">
        <v>130</v>
      </c>
      <c r="B153" s="49"/>
      <c r="C153" s="49"/>
      <c r="D153" s="49"/>
      <c r="E153" s="85"/>
      <c r="F153" s="174"/>
      <c r="G153" s="245"/>
      <c r="H153" s="245"/>
      <c r="I153" s="57"/>
      <c r="J153" s="48"/>
    </row>
    <row r="154" spans="1:10" x14ac:dyDescent="0.3">
      <c r="A154" s="89">
        <v>37895</v>
      </c>
      <c r="B154" s="49"/>
      <c r="C154" s="49"/>
      <c r="D154" s="49"/>
      <c r="E154" s="64"/>
      <c r="F154" s="169"/>
      <c r="G154" s="238">
        <v>37586.14</v>
      </c>
      <c r="H154" s="238">
        <v>41127.58</v>
      </c>
      <c r="I154" s="202">
        <v>40592.699999999997</v>
      </c>
      <c r="J154" s="48">
        <v>37365.67</v>
      </c>
    </row>
    <row r="155" spans="1:10" x14ac:dyDescent="0.3">
      <c r="A155" s="89" t="s">
        <v>286</v>
      </c>
      <c r="B155" s="49"/>
      <c r="C155" s="49"/>
      <c r="D155" s="49"/>
      <c r="E155" s="64"/>
      <c r="F155" s="235">
        <v>47850</v>
      </c>
      <c r="I155" s="202" t="s">
        <v>10</v>
      </c>
      <c r="J155" s="48"/>
    </row>
    <row r="156" spans="1:10" x14ac:dyDescent="0.3">
      <c r="A156" s="89">
        <v>38626</v>
      </c>
      <c r="B156" s="49"/>
      <c r="C156" s="49"/>
      <c r="D156" s="49"/>
      <c r="E156" s="64">
        <v>48350</v>
      </c>
      <c r="G156" s="238" t="s">
        <v>10</v>
      </c>
      <c r="H156" s="238"/>
      <c r="I156" s="202"/>
      <c r="J156" s="48"/>
    </row>
    <row r="157" spans="1:10" x14ac:dyDescent="0.3">
      <c r="A157" s="48"/>
      <c r="B157" s="49"/>
      <c r="C157" s="49"/>
      <c r="D157" s="49"/>
      <c r="E157" s="85"/>
      <c r="F157" s="174"/>
      <c r="G157" s="245"/>
      <c r="H157" s="245"/>
      <c r="I157" s="57"/>
      <c r="J157" s="48"/>
    </row>
    <row r="158" spans="1:10" x14ac:dyDescent="0.3">
      <c r="A158" s="16" t="s">
        <v>134</v>
      </c>
      <c r="B158" s="49"/>
      <c r="C158" s="49"/>
      <c r="D158" s="49"/>
      <c r="E158" s="85"/>
      <c r="F158" s="174"/>
      <c r="G158" s="245"/>
      <c r="H158" s="245"/>
      <c r="I158" s="57"/>
      <c r="J158" s="48"/>
    </row>
    <row r="159" spans="1:10" x14ac:dyDescent="0.3">
      <c r="A159" s="48" t="str">
        <f>$A$25</f>
        <v>FY 2003-2004</v>
      </c>
      <c r="B159" s="63">
        <f>B25</f>
        <v>17400</v>
      </c>
      <c r="C159" s="62">
        <f>C44</f>
        <v>1.25</v>
      </c>
      <c r="D159" s="62"/>
      <c r="E159" s="68"/>
      <c r="F159" s="168"/>
      <c r="G159" s="244">
        <f>B159*C159</f>
        <v>21750</v>
      </c>
      <c r="H159" s="244">
        <v>22093.26</v>
      </c>
      <c r="I159" s="57">
        <v>18850</v>
      </c>
      <c r="J159" s="48">
        <v>17714.03</v>
      </c>
    </row>
    <row r="160" spans="1:10" x14ac:dyDescent="0.3">
      <c r="A160" s="48" t="str">
        <f>$A$26</f>
        <v>FY 2004-2005</v>
      </c>
      <c r="B160" s="63">
        <f>B26</f>
        <v>17000</v>
      </c>
      <c r="C160" s="62">
        <f>C45</f>
        <v>1.5</v>
      </c>
      <c r="D160" s="62"/>
      <c r="E160" s="68"/>
      <c r="F160" s="259">
        <f>B160*C160</f>
        <v>25500</v>
      </c>
      <c r="G160" s="244"/>
      <c r="H160" s="244"/>
      <c r="I160" s="57"/>
      <c r="J160" s="48"/>
    </row>
    <row r="161" spans="1:10" x14ac:dyDescent="0.3">
      <c r="A161" s="48" t="str">
        <f>$A$27</f>
        <v>FY 2005-2006</v>
      </c>
      <c r="B161" s="63">
        <f>B27</f>
        <v>17000</v>
      </c>
      <c r="C161" s="62">
        <v>2</v>
      </c>
      <c r="D161" s="62"/>
      <c r="E161" s="71">
        <f>B161*C161</f>
        <v>34000</v>
      </c>
      <c r="F161" s="181"/>
      <c r="G161" s="257"/>
      <c r="H161" s="257"/>
      <c r="I161" s="219"/>
      <c r="J161" s="50"/>
    </row>
    <row r="162" spans="1:10" x14ac:dyDescent="0.3">
      <c r="A162" s="48" t="s">
        <v>135</v>
      </c>
      <c r="B162" s="49"/>
      <c r="C162" s="49"/>
      <c r="D162" s="49"/>
      <c r="E162" s="85">
        <f>SUM(E156:E161)</f>
        <v>82350</v>
      </c>
      <c r="F162" s="174">
        <f>SUM(F155:F161)</f>
        <v>73350</v>
      </c>
      <c r="G162" s="245">
        <f>SUM(G154:G160)</f>
        <v>59336.14</v>
      </c>
      <c r="H162" s="245">
        <f>SUM(H154:H160)</f>
        <v>63220.84</v>
      </c>
      <c r="I162" s="57">
        <f>SUM(I154:I159)</f>
        <v>59442.7</v>
      </c>
      <c r="J162" s="48">
        <f>SUM(J154:J161)</f>
        <v>55079.7</v>
      </c>
    </row>
    <row r="163" spans="1:10" x14ac:dyDescent="0.3">
      <c r="A163" s="48"/>
      <c r="B163" s="49"/>
      <c r="C163" s="49"/>
      <c r="D163" s="49"/>
      <c r="E163" s="85"/>
      <c r="F163" s="174"/>
      <c r="G163" s="245"/>
      <c r="H163" s="245"/>
      <c r="I163" s="57"/>
      <c r="J163" s="48"/>
    </row>
    <row r="164" spans="1:10" x14ac:dyDescent="0.3">
      <c r="A164" s="16" t="s">
        <v>136</v>
      </c>
      <c r="B164" s="49"/>
      <c r="C164" s="49"/>
      <c r="D164" s="49"/>
      <c r="E164" s="85"/>
      <c r="F164" s="174"/>
      <c r="G164" s="245"/>
      <c r="H164" s="245"/>
      <c r="I164" s="57"/>
      <c r="J164" s="48"/>
    </row>
    <row r="165" spans="1:10" x14ac:dyDescent="0.3">
      <c r="A165" s="48" t="s">
        <v>259</v>
      </c>
      <c r="B165" s="120">
        <v>50</v>
      </c>
      <c r="C165" s="76">
        <v>350</v>
      </c>
      <c r="D165" s="62"/>
      <c r="E165" s="85"/>
      <c r="F165" s="174"/>
      <c r="G165" s="245">
        <f>B165*C165</f>
        <v>17500</v>
      </c>
      <c r="H165" s="245">
        <v>15370.84</v>
      </c>
      <c r="I165" s="57">
        <v>20000</v>
      </c>
      <c r="J165" s="48">
        <v>13952.12</v>
      </c>
    </row>
    <row r="166" spans="1:10" x14ac:dyDescent="0.3">
      <c r="A166" s="48" t="s">
        <v>274</v>
      </c>
      <c r="B166" s="120">
        <v>50</v>
      </c>
      <c r="C166" s="76">
        <v>500</v>
      </c>
      <c r="D166" s="62"/>
      <c r="E166" s="85"/>
      <c r="F166" s="174">
        <f>C166*B166</f>
        <v>25000</v>
      </c>
      <c r="H166" s="245"/>
      <c r="I166" s="57"/>
      <c r="J166" s="48"/>
    </row>
    <row r="167" spans="1:10" x14ac:dyDescent="0.3">
      <c r="A167" s="48" t="s">
        <v>279</v>
      </c>
      <c r="B167" s="120">
        <v>50</v>
      </c>
      <c r="C167" s="76">
        <v>1250</v>
      </c>
      <c r="D167" s="62"/>
      <c r="E167" s="91">
        <f>B167*C167</f>
        <v>62500</v>
      </c>
      <c r="F167" s="260"/>
      <c r="G167" s="258"/>
      <c r="H167" s="258"/>
      <c r="I167" s="219"/>
      <c r="J167" s="50"/>
    </row>
    <row r="168" spans="1:10" ht="16.2" thickBot="1" x14ac:dyDescent="0.35">
      <c r="A168" s="16" t="s">
        <v>140</v>
      </c>
      <c r="B168" s="49"/>
      <c r="C168" s="49"/>
      <c r="D168" s="49"/>
      <c r="E168" s="92">
        <f>E162-E167</f>
        <v>19850</v>
      </c>
      <c r="F168" s="179">
        <f>F162-F166</f>
        <v>48350</v>
      </c>
      <c r="G168" s="250">
        <f>G162-G165</f>
        <v>41836.14</v>
      </c>
      <c r="H168" s="250">
        <f>H162-H165</f>
        <v>47850</v>
      </c>
      <c r="I168" s="211">
        <f>I162-I165</f>
        <v>39442.699999999997</v>
      </c>
      <c r="J168" s="220">
        <f>J162-J165</f>
        <v>41127.579999999994</v>
      </c>
    </row>
    <row r="169" spans="1:10" ht="16.2" thickTop="1" x14ac:dyDescent="0.3">
      <c r="A169" s="16"/>
      <c r="B169" s="49"/>
      <c r="C169" s="49"/>
      <c r="D169" s="49"/>
      <c r="E169" s="85"/>
      <c r="F169" s="174"/>
      <c r="G169" s="245"/>
      <c r="H169" s="245"/>
      <c r="I169" s="57"/>
      <c r="J169" s="48"/>
    </row>
    <row r="170" spans="1:10" x14ac:dyDescent="0.3">
      <c r="A170" s="48"/>
      <c r="B170" s="49"/>
      <c r="C170" s="49"/>
      <c r="D170" s="49"/>
      <c r="E170" s="85"/>
      <c r="F170" s="174"/>
      <c r="G170" s="245"/>
      <c r="H170" s="245"/>
      <c r="I170" s="48"/>
      <c r="J170" s="48"/>
    </row>
    <row r="171" spans="1:10" ht="16.2" thickBot="1" x14ac:dyDescent="0.35">
      <c r="A171" s="104"/>
      <c r="B171" s="105"/>
      <c r="C171" s="105"/>
      <c r="D171" s="105"/>
      <c r="E171" s="110"/>
      <c r="F171" s="182"/>
      <c r="G171" s="255"/>
      <c r="H171" s="255"/>
      <c r="I171" s="104"/>
      <c r="J171" s="48"/>
    </row>
    <row r="172" spans="1:10" ht="16.2" thickTop="1" x14ac:dyDescent="0.3">
      <c r="A172" s="19" t="s">
        <v>143</v>
      </c>
      <c r="B172" s="87"/>
      <c r="C172" s="87"/>
      <c r="D172" s="87"/>
      <c r="E172" s="93"/>
      <c r="F172" s="183"/>
      <c r="G172" s="256"/>
      <c r="H172" s="256"/>
      <c r="I172" s="19"/>
      <c r="J172" s="227"/>
    </row>
    <row r="173" spans="1:10" x14ac:dyDescent="0.3">
      <c r="A173" s="48"/>
      <c r="B173" s="49"/>
      <c r="C173" s="49"/>
      <c r="D173" s="49"/>
      <c r="E173" s="85"/>
      <c r="F173" s="174"/>
      <c r="G173" s="245"/>
      <c r="H173" s="245"/>
      <c r="I173" s="48"/>
      <c r="J173" s="48"/>
    </row>
    <row r="174" spans="1:10" x14ac:dyDescent="0.3">
      <c r="A174" s="48" t="s">
        <v>144</v>
      </c>
      <c r="B174" s="49"/>
      <c r="C174" s="49"/>
      <c r="D174" s="49"/>
      <c r="E174" s="64">
        <f>C27</f>
        <v>30.5</v>
      </c>
      <c r="F174" s="169">
        <f>C26</f>
        <v>26.5</v>
      </c>
      <c r="G174" s="238">
        <v>25.5</v>
      </c>
      <c r="H174" s="238">
        <v>25.5</v>
      </c>
      <c r="I174" s="202">
        <f>C25</f>
        <v>23.3</v>
      </c>
      <c r="J174" s="202">
        <v>23.3</v>
      </c>
    </row>
    <row r="175" spans="1:10" x14ac:dyDescent="0.3">
      <c r="A175" s="48"/>
      <c r="B175" s="49"/>
      <c r="C175" s="49"/>
      <c r="D175" s="49"/>
      <c r="E175" s="85"/>
      <c r="F175" s="174"/>
      <c r="G175" s="245"/>
      <c r="H175" s="245"/>
      <c r="I175" s="48"/>
      <c r="J175" s="48"/>
    </row>
    <row r="176" spans="1:10" x14ac:dyDescent="0.3">
      <c r="A176" s="48" t="s">
        <v>146</v>
      </c>
      <c r="B176" s="49"/>
      <c r="C176" s="49"/>
      <c r="D176" s="49"/>
      <c r="E176" s="79">
        <f>C41</f>
        <v>3.25</v>
      </c>
      <c r="F176" s="170">
        <f>C39</f>
        <v>3.25</v>
      </c>
      <c r="G176" s="240">
        <f>C39</f>
        <v>3.25</v>
      </c>
      <c r="H176" s="240">
        <v>3.25</v>
      </c>
      <c r="I176" s="204">
        <f>C37</f>
        <v>3.2</v>
      </c>
      <c r="J176" s="204">
        <v>3.2</v>
      </c>
    </row>
    <row r="177" spans="1:10" x14ac:dyDescent="0.3">
      <c r="A177" s="48"/>
      <c r="B177" s="49"/>
      <c r="C177" s="49"/>
      <c r="D177" s="49"/>
      <c r="E177" s="79"/>
      <c r="F177" s="170"/>
      <c r="G177" s="240"/>
      <c r="H177" s="240"/>
      <c r="I177" s="204"/>
      <c r="J177" s="204"/>
    </row>
    <row r="178" spans="1:10" x14ac:dyDescent="0.3">
      <c r="A178" s="48" t="s">
        <v>147</v>
      </c>
      <c r="B178" s="49"/>
      <c r="C178" s="49"/>
      <c r="D178" s="49"/>
      <c r="E178" s="124">
        <f>C161</f>
        <v>2</v>
      </c>
      <c r="F178" s="261">
        <f>C160</f>
        <v>1.5</v>
      </c>
      <c r="G178" s="262">
        <v>1.25</v>
      </c>
      <c r="H178" s="262">
        <v>1.25</v>
      </c>
      <c r="I178" s="215">
        <v>1</v>
      </c>
      <c r="J178" s="215">
        <v>1</v>
      </c>
    </row>
    <row r="179" spans="1:10" x14ac:dyDescent="0.3">
      <c r="A179" s="48"/>
      <c r="B179" s="49"/>
      <c r="C179" s="49"/>
      <c r="D179" s="49"/>
      <c r="E179" s="85"/>
      <c r="F179" s="174"/>
      <c r="G179" s="245"/>
      <c r="H179" s="245"/>
      <c r="I179" s="48"/>
      <c r="J179" s="48"/>
    </row>
    <row r="180" spans="1:10" ht="16.2" thickBot="1" x14ac:dyDescent="0.35">
      <c r="A180" s="16" t="s">
        <v>149</v>
      </c>
      <c r="B180" s="49"/>
      <c r="C180" s="49"/>
      <c r="D180" s="49"/>
      <c r="E180" s="92">
        <f>SUM(E174:E178)</f>
        <v>35.75</v>
      </c>
      <c r="F180" s="179">
        <f>SUM(F174:F179)</f>
        <v>31.25</v>
      </c>
      <c r="G180" s="250">
        <f>SUM(G174:G178)</f>
        <v>30</v>
      </c>
      <c r="H180" s="250">
        <f>SUM(H174:H178)</f>
        <v>30</v>
      </c>
      <c r="I180" s="217">
        <f>SUM(I174:I178)</f>
        <v>27.5</v>
      </c>
      <c r="J180" s="217">
        <f>SUM(J174:J178)</f>
        <v>27.5</v>
      </c>
    </row>
    <row r="181" spans="1:10" ht="16.8" thickTop="1" thickBot="1" x14ac:dyDescent="0.35">
      <c r="A181" s="104"/>
      <c r="B181" s="104"/>
      <c r="C181" s="104"/>
      <c r="D181" s="104"/>
      <c r="E181" s="110"/>
      <c r="F181" s="109"/>
      <c r="G181" s="255"/>
      <c r="H181" s="255"/>
      <c r="I181" s="104"/>
      <c r="J181" s="104"/>
    </row>
    <row r="182" spans="1:10" ht="16.2" thickTop="1" x14ac:dyDescent="0.3">
      <c r="A182" s="48"/>
      <c r="B182" s="48"/>
      <c r="C182" s="48"/>
      <c r="D182" s="48"/>
      <c r="E182" s="166"/>
      <c r="F182" s="48"/>
      <c r="G182" s="48"/>
      <c r="H182" s="48"/>
      <c r="I182" s="48"/>
      <c r="J182" s="48"/>
    </row>
    <row r="183" spans="1:10" x14ac:dyDescent="0.3">
      <c r="A183" s="48" t="s">
        <v>184</v>
      </c>
      <c r="B183" s="48"/>
      <c r="C183" s="48"/>
      <c r="D183" s="48"/>
      <c r="E183" s="48"/>
      <c r="F183" s="48"/>
      <c r="G183" s="48"/>
      <c r="H183" s="48"/>
      <c r="I183" s="48"/>
      <c r="J183" s="48"/>
    </row>
    <row r="184" spans="1:10" x14ac:dyDescent="0.3">
      <c r="A184" s="89">
        <f>G2</f>
        <v>0</v>
      </c>
      <c r="B184" s="48"/>
      <c r="C184" s="48"/>
      <c r="D184" s="48"/>
      <c r="E184" s="48"/>
      <c r="F184" s="48"/>
      <c r="G184" s="263"/>
      <c r="H184" s="48"/>
      <c r="I184" s="48"/>
      <c r="J184" s="48"/>
    </row>
    <row r="185" spans="1:10" x14ac:dyDescent="0.3">
      <c r="G185" s="116"/>
    </row>
    <row r="186" spans="1:10" x14ac:dyDescent="0.3">
      <c r="G186" s="264"/>
    </row>
    <row r="187" spans="1:10" x14ac:dyDescent="0.3">
      <c r="G187" s="264"/>
    </row>
    <row r="188" spans="1:10" x14ac:dyDescent="0.3">
      <c r="G188" s="264"/>
    </row>
    <row r="189" spans="1:10" x14ac:dyDescent="0.3">
      <c r="G189" s="116"/>
    </row>
    <row r="190" spans="1:10" x14ac:dyDescent="0.3">
      <c r="G190" s="265"/>
    </row>
    <row r="191" spans="1:10" x14ac:dyDescent="0.3">
      <c r="G191" s="266"/>
    </row>
  </sheetData>
  <mergeCells count="4">
    <mergeCell ref="A13:I13"/>
    <mergeCell ref="A14:I14"/>
    <mergeCell ref="A15:I15"/>
    <mergeCell ref="A16:I16"/>
  </mergeCells>
  <phoneticPr fontId="27" type="noConversion"/>
  <pageMargins left="0.17" right="0.17" top="0.18" bottom="0.16" header="0.17" footer="0.16"/>
  <pageSetup scale="65" fitToHeight="4" orientation="portrait" r:id="rId1"/>
  <headerFooter alignWithMargins="0"/>
  <rowBreaks count="1" manualBreakCount="1">
    <brk id="150" max="8"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93"/>
  <sheetViews>
    <sheetView topLeftCell="A13" zoomScale="75" zoomScaleNormal="75" workbookViewId="0">
      <pane ySplit="9" topLeftCell="A101" activePane="bottomLeft" state="frozen"/>
      <selection activeCell="A13" sqref="A13"/>
      <selection pane="bottomLeft" activeCell="A22" sqref="A22"/>
    </sheetView>
  </sheetViews>
  <sheetFormatPr defaultRowHeight="15.6" x14ac:dyDescent="0.3"/>
  <cols>
    <col min="1" max="1" width="38.81640625" customWidth="1"/>
    <col min="2" max="2" width="9" bestFit="1" customWidth="1"/>
    <col min="3" max="3" width="9.90625" bestFit="1" customWidth="1"/>
    <col min="4" max="4" width="6.81640625" customWidth="1"/>
    <col min="5" max="6" width="13.81640625" bestFit="1" customWidth="1"/>
    <col min="7" max="7" width="15.6328125" bestFit="1" customWidth="1"/>
    <col min="8" max="8" width="13.6328125" bestFit="1" customWidth="1"/>
    <col min="9" max="9" width="13.81640625" bestFit="1" customWidth="1"/>
    <col min="10" max="10" width="13.54296875" bestFit="1" customWidth="1"/>
  </cols>
  <sheetData>
    <row r="1" spans="1:9" ht="16.2" thickBot="1" x14ac:dyDescent="0.35">
      <c r="A1" s="48"/>
      <c r="B1" s="48"/>
      <c r="C1" s="48"/>
      <c r="D1" s="48"/>
      <c r="E1" s="48"/>
      <c r="F1" s="48"/>
      <c r="G1" s="58"/>
      <c r="H1" s="58"/>
      <c r="I1" s="48"/>
    </row>
    <row r="2" spans="1:9" ht="16.8" thickTop="1" thickBot="1" x14ac:dyDescent="0.35">
      <c r="A2" s="48" t="s">
        <v>1</v>
      </c>
      <c r="B2" s="48"/>
      <c r="C2" s="48"/>
      <c r="D2" s="48"/>
      <c r="E2" s="48"/>
      <c r="F2" s="48"/>
      <c r="G2" s="189">
        <v>38765</v>
      </c>
      <c r="H2" s="199"/>
      <c r="I2" s="48"/>
    </row>
    <row r="3" spans="1:9" ht="16.2" thickTop="1" x14ac:dyDescent="0.3">
      <c r="A3" s="49" t="s">
        <v>2</v>
      </c>
      <c r="B3" s="49"/>
      <c r="C3" s="49"/>
      <c r="D3" s="49"/>
      <c r="E3" s="49"/>
      <c r="F3" s="49"/>
      <c r="G3" s="49"/>
      <c r="H3" s="49"/>
      <c r="I3" s="49"/>
    </row>
    <row r="4" spans="1:9" x14ac:dyDescent="0.3">
      <c r="A4" s="49" t="s">
        <v>267</v>
      </c>
      <c r="B4" s="49"/>
      <c r="C4" s="49"/>
      <c r="D4" s="49"/>
      <c r="E4" s="49"/>
      <c r="F4" s="49"/>
      <c r="G4" s="49"/>
      <c r="H4" s="49"/>
      <c r="I4" s="49"/>
    </row>
    <row r="5" spans="1:9" x14ac:dyDescent="0.3">
      <c r="A5" s="49" t="s">
        <v>4</v>
      </c>
      <c r="B5" s="49"/>
      <c r="C5" s="49"/>
      <c r="D5" s="49"/>
      <c r="E5" s="49"/>
      <c r="F5" s="49"/>
      <c r="G5" s="49"/>
      <c r="H5" s="49"/>
      <c r="I5" s="49"/>
    </row>
    <row r="6" spans="1:9" x14ac:dyDescent="0.3">
      <c r="A6" s="49" t="s">
        <v>5</v>
      </c>
      <c r="B6" s="49"/>
      <c r="C6" s="49"/>
      <c r="D6" s="49"/>
      <c r="E6" s="49"/>
      <c r="F6" s="49"/>
      <c r="G6" s="49"/>
      <c r="H6" s="49"/>
      <c r="I6" s="49"/>
    </row>
    <row r="7" spans="1:9" x14ac:dyDescent="0.3">
      <c r="A7" s="49" t="s">
        <v>6</v>
      </c>
      <c r="B7" s="49"/>
      <c r="C7" s="49"/>
      <c r="D7" s="49"/>
      <c r="E7" s="49"/>
      <c r="F7" s="49"/>
      <c r="G7" s="49"/>
      <c r="H7" s="49"/>
      <c r="I7" s="49"/>
    </row>
    <row r="8" spans="1:9" x14ac:dyDescent="0.3">
      <c r="A8" s="49" t="s">
        <v>7</v>
      </c>
      <c r="B8" s="49"/>
      <c r="C8" s="49"/>
      <c r="D8" s="49"/>
      <c r="E8" s="49"/>
      <c r="F8" s="49"/>
      <c r="G8" s="49"/>
      <c r="H8" s="49"/>
      <c r="I8" s="49"/>
    </row>
    <row r="9" spans="1:9" x14ac:dyDescent="0.3">
      <c r="A9" s="49"/>
      <c r="B9" s="49"/>
      <c r="C9" s="49"/>
      <c r="D9" s="49"/>
      <c r="E9" s="49"/>
      <c r="F9" s="49"/>
      <c r="G9" s="49"/>
      <c r="H9" s="49"/>
      <c r="I9" s="49"/>
    </row>
    <row r="10" spans="1:9" x14ac:dyDescent="0.3">
      <c r="A10" s="49"/>
      <c r="B10" s="49"/>
      <c r="C10" s="49"/>
      <c r="D10" s="49"/>
      <c r="E10" s="49"/>
      <c r="F10" s="49"/>
      <c r="G10" s="49"/>
      <c r="H10" s="49"/>
      <c r="I10" s="49"/>
    </row>
    <row r="11" spans="1:9" x14ac:dyDescent="0.3">
      <c r="A11" s="49"/>
      <c r="B11" s="49"/>
      <c r="C11" s="49"/>
      <c r="D11" s="49"/>
      <c r="E11" s="49"/>
      <c r="F11" s="49"/>
      <c r="G11" s="49"/>
      <c r="H11" s="49"/>
      <c r="I11" s="49"/>
    </row>
    <row r="12" spans="1:9" x14ac:dyDescent="0.3">
      <c r="A12" s="49" t="s">
        <v>10</v>
      </c>
      <c r="B12" s="49"/>
      <c r="C12" s="49"/>
      <c r="D12" s="49"/>
      <c r="E12" s="49"/>
      <c r="F12" s="49"/>
      <c r="G12" s="49"/>
      <c r="H12" s="49"/>
      <c r="I12" s="49"/>
    </row>
    <row r="13" spans="1:9" x14ac:dyDescent="0.3">
      <c r="A13" s="1076" t="s">
        <v>233</v>
      </c>
      <c r="B13" s="1076"/>
      <c r="C13" s="1076"/>
      <c r="D13" s="1076"/>
      <c r="E13" s="1076"/>
      <c r="F13" s="1076"/>
      <c r="G13" s="1076"/>
      <c r="H13" s="1076"/>
      <c r="I13" s="1076"/>
    </row>
    <row r="14" spans="1:9" x14ac:dyDescent="0.3">
      <c r="A14" s="1076" t="s">
        <v>278</v>
      </c>
      <c r="B14" s="1076"/>
      <c r="C14" s="1076"/>
      <c r="D14" s="1076"/>
      <c r="E14" s="1076"/>
      <c r="F14" s="1076"/>
      <c r="G14" s="1076"/>
      <c r="H14" s="1076"/>
      <c r="I14" s="1076"/>
    </row>
    <row r="15" spans="1:9" x14ac:dyDescent="0.3">
      <c r="A15" s="1076" t="s">
        <v>231</v>
      </c>
      <c r="B15" s="1076"/>
      <c r="C15" s="1076"/>
      <c r="D15" s="1076"/>
      <c r="E15" s="1076"/>
      <c r="F15" s="1076"/>
      <c r="G15" s="1076"/>
      <c r="H15" s="1076"/>
      <c r="I15" s="1076"/>
    </row>
    <row r="16" spans="1:9" x14ac:dyDescent="0.3">
      <c r="A16" s="1076" t="s">
        <v>141</v>
      </c>
      <c r="B16" s="1076"/>
      <c r="C16" s="1076"/>
      <c r="D16" s="1076"/>
      <c r="E16" s="1076"/>
      <c r="F16" s="1076"/>
      <c r="G16" s="1076"/>
      <c r="H16" s="1076"/>
      <c r="I16" s="1076"/>
    </row>
    <row r="17" spans="1:11" x14ac:dyDescent="0.3">
      <c r="A17" s="49"/>
      <c r="B17" s="49"/>
      <c r="C17" s="49"/>
      <c r="D17" s="49"/>
      <c r="E17" s="49"/>
      <c r="F17" s="49"/>
      <c r="G17" s="49"/>
      <c r="H17" s="49"/>
      <c r="I17" s="49"/>
    </row>
    <row r="18" spans="1:11" x14ac:dyDescent="0.3">
      <c r="A18" s="9"/>
      <c r="B18" s="9"/>
      <c r="C18" s="9"/>
      <c r="D18" s="9"/>
      <c r="E18" s="10"/>
      <c r="F18" s="122"/>
      <c r="G18" s="9"/>
      <c r="H18" s="9"/>
      <c r="I18" s="48"/>
    </row>
    <row r="19" spans="1:11" x14ac:dyDescent="0.3">
      <c r="A19" s="9"/>
      <c r="B19" s="9"/>
      <c r="C19" s="9"/>
      <c r="D19" s="9"/>
      <c r="E19" s="122" t="s">
        <v>272</v>
      </c>
      <c r="F19" s="10" t="s">
        <v>262</v>
      </c>
      <c r="G19" s="48"/>
      <c r="H19" s="48"/>
      <c r="I19" s="10"/>
      <c r="J19" s="10" t="s">
        <v>16</v>
      </c>
    </row>
    <row r="20" spans="1:11" x14ac:dyDescent="0.3">
      <c r="A20" s="9"/>
      <c r="B20" s="9"/>
      <c r="C20" s="9"/>
      <c r="D20" s="9"/>
      <c r="E20" s="122" t="s">
        <v>277</v>
      </c>
      <c r="F20" s="122" t="s">
        <v>270</v>
      </c>
      <c r="G20" s="122" t="s">
        <v>254</v>
      </c>
      <c r="H20" s="122" t="s">
        <v>254</v>
      </c>
      <c r="I20" s="122" t="s">
        <v>236</v>
      </c>
      <c r="J20" s="122" t="s">
        <v>236</v>
      </c>
    </row>
    <row r="21" spans="1:11" ht="16.2" thickBot="1" x14ac:dyDescent="0.35">
      <c r="A21" s="11"/>
      <c r="B21" s="60"/>
      <c r="C21" s="60"/>
      <c r="D21" s="121"/>
      <c r="E21" s="54" t="s">
        <v>20</v>
      </c>
      <c r="F21" s="54" t="s">
        <v>20</v>
      </c>
      <c r="G21" s="54" t="s">
        <v>20</v>
      </c>
      <c r="H21" s="54" t="s">
        <v>21</v>
      </c>
      <c r="I21" s="54" t="s">
        <v>20</v>
      </c>
      <c r="J21" s="54" t="s">
        <v>21</v>
      </c>
    </row>
    <row r="22" spans="1:11" ht="16.2" thickTop="1" x14ac:dyDescent="0.3">
      <c r="A22" s="132" t="s">
        <v>22</v>
      </c>
      <c r="B22" s="49"/>
      <c r="C22" s="49"/>
      <c r="D22" s="49"/>
      <c r="E22" s="68"/>
      <c r="F22" s="168"/>
      <c r="G22" s="244"/>
      <c r="H22" s="244"/>
      <c r="I22" s="57"/>
      <c r="J22" s="57"/>
    </row>
    <row r="23" spans="1:11" x14ac:dyDescent="0.3">
      <c r="A23" s="49"/>
      <c r="B23" s="49"/>
      <c r="C23" s="49"/>
      <c r="D23" s="49"/>
      <c r="E23" s="68"/>
      <c r="F23" s="168"/>
      <c r="G23" s="244"/>
      <c r="H23" s="244"/>
      <c r="I23" s="57"/>
      <c r="J23" s="57"/>
    </row>
    <row r="24" spans="1:11" x14ac:dyDescent="0.3">
      <c r="A24" s="134" t="s">
        <v>23</v>
      </c>
      <c r="B24" s="135" t="s">
        <v>24</v>
      </c>
      <c r="C24" s="135" t="s">
        <v>25</v>
      </c>
      <c r="D24" s="61"/>
      <c r="E24" s="68"/>
      <c r="F24" s="168"/>
      <c r="G24" s="244"/>
      <c r="H24" s="244"/>
      <c r="I24" s="57"/>
      <c r="J24" s="57"/>
    </row>
    <row r="25" spans="1:11" x14ac:dyDescent="0.3">
      <c r="A25" s="132" t="s">
        <v>26</v>
      </c>
      <c r="B25" s="132"/>
      <c r="C25" s="132"/>
      <c r="D25" s="49"/>
      <c r="E25" s="64"/>
      <c r="F25" s="169"/>
      <c r="G25" s="238"/>
      <c r="H25" s="238"/>
      <c r="I25" s="202"/>
      <c r="J25" s="48"/>
    </row>
    <row r="26" spans="1:11" x14ac:dyDescent="0.3">
      <c r="A26" s="132" t="s">
        <v>251</v>
      </c>
      <c r="B26" s="140">
        <v>17400</v>
      </c>
      <c r="C26" s="100">
        <v>23.3</v>
      </c>
      <c r="D26" s="62"/>
      <c r="E26" s="64"/>
      <c r="F26" s="169"/>
      <c r="G26" s="245">
        <v>443700</v>
      </c>
      <c r="H26" s="238">
        <v>450661.16</v>
      </c>
      <c r="I26" s="202">
        <f>$B27*$C27</f>
        <v>450500</v>
      </c>
      <c r="J26" s="202">
        <v>412781.81</v>
      </c>
    </row>
    <row r="27" spans="1:11" x14ac:dyDescent="0.3">
      <c r="A27" s="139" t="s">
        <v>271</v>
      </c>
      <c r="B27" s="140">
        <v>17000</v>
      </c>
      <c r="C27" s="141">
        <v>26.5</v>
      </c>
      <c r="D27" s="62"/>
      <c r="E27" s="64"/>
      <c r="F27" s="235">
        <f>B27*C27</f>
        <v>450500</v>
      </c>
      <c r="H27" s="245"/>
      <c r="I27" s="48"/>
      <c r="J27" s="48"/>
      <c r="K27" s="153"/>
    </row>
    <row r="28" spans="1:11" x14ac:dyDescent="0.3">
      <c r="A28" s="139" t="s">
        <v>276</v>
      </c>
      <c r="B28" s="140">
        <v>17000</v>
      </c>
      <c r="C28" s="141">
        <v>30.5</v>
      </c>
      <c r="D28" s="142"/>
      <c r="E28" s="252">
        <f>B28*C28</f>
        <v>518500</v>
      </c>
      <c r="F28" s="174"/>
      <c r="G28" s="238"/>
      <c r="H28" s="238"/>
      <c r="I28" s="202"/>
      <c r="J28" s="202"/>
    </row>
    <row r="29" spans="1:11" x14ac:dyDescent="0.3">
      <c r="A29" s="132" t="s">
        <v>31</v>
      </c>
      <c r="B29" s="132"/>
      <c r="C29" s="100"/>
      <c r="D29" s="62"/>
      <c r="E29" s="79"/>
      <c r="F29" s="170"/>
      <c r="G29" s="240"/>
      <c r="H29" s="240"/>
      <c r="I29" s="204"/>
      <c r="J29" s="204"/>
    </row>
    <row r="30" spans="1:11" x14ac:dyDescent="0.3">
      <c r="A30" s="132" t="str">
        <f>$A$26</f>
        <v>FY 2003-2004</v>
      </c>
      <c r="B30" s="136">
        <v>2667</v>
      </c>
      <c r="C30" s="100">
        <v>15</v>
      </c>
      <c r="D30" s="62"/>
      <c r="E30" s="79"/>
      <c r="F30" s="170"/>
      <c r="G30" s="245">
        <v>39000</v>
      </c>
      <c r="H30" s="240">
        <v>31342.7</v>
      </c>
      <c r="I30" s="204">
        <f>$B31*$C31</f>
        <v>39000</v>
      </c>
      <c r="J30" s="204">
        <v>36399.17</v>
      </c>
    </row>
    <row r="31" spans="1:11" x14ac:dyDescent="0.3">
      <c r="A31" s="132" t="str">
        <f>$A$27</f>
        <v>FY 2004-2005</v>
      </c>
      <c r="B31" s="145">
        <v>2600</v>
      </c>
      <c r="C31" s="100">
        <v>15</v>
      </c>
      <c r="D31" s="62"/>
      <c r="E31" s="79"/>
      <c r="F31" s="174">
        <v>37500</v>
      </c>
      <c r="H31" s="245"/>
      <c r="I31" s="48"/>
      <c r="J31" s="48"/>
    </row>
    <row r="32" spans="1:11" x14ac:dyDescent="0.3">
      <c r="A32" s="144" t="str">
        <f>$A$28</f>
        <v>FY 2005-2006</v>
      </c>
      <c r="B32" s="145">
        <v>2500</v>
      </c>
      <c r="C32" s="146">
        <v>0</v>
      </c>
      <c r="D32" s="147"/>
      <c r="E32" s="252">
        <f>B32*C32</f>
        <v>0</v>
      </c>
      <c r="G32" s="240"/>
      <c r="H32" s="240"/>
      <c r="I32" s="204"/>
      <c r="J32" s="204"/>
    </row>
    <row r="33" spans="1:10" x14ac:dyDescent="0.3">
      <c r="A33" s="144" t="s">
        <v>189</v>
      </c>
      <c r="B33" s="145"/>
      <c r="C33" s="146"/>
      <c r="D33" s="147"/>
      <c r="E33" s="252">
        <v>10000</v>
      </c>
      <c r="F33" s="236">
        <v>10000</v>
      </c>
      <c r="G33" s="240">
        <v>10000</v>
      </c>
      <c r="H33" s="240">
        <v>10121.629999999999</v>
      </c>
      <c r="I33" s="204">
        <v>10000</v>
      </c>
      <c r="J33" s="204">
        <v>4089.79</v>
      </c>
    </row>
    <row r="34" spans="1:10" x14ac:dyDescent="0.3">
      <c r="A34" s="132" t="s">
        <v>33</v>
      </c>
      <c r="B34" s="132"/>
      <c r="C34" s="132"/>
      <c r="D34" s="49"/>
      <c r="E34" s="79">
        <v>21800</v>
      </c>
      <c r="F34" s="170">
        <v>21000</v>
      </c>
      <c r="G34" s="240">
        <v>20000</v>
      </c>
      <c r="H34" s="240">
        <v>20000</v>
      </c>
      <c r="I34" s="204">
        <v>20000</v>
      </c>
      <c r="J34" s="204">
        <v>20000</v>
      </c>
    </row>
    <row r="35" spans="1:10" x14ac:dyDescent="0.3">
      <c r="A35" s="132" t="s">
        <v>280</v>
      </c>
      <c r="B35" s="136"/>
      <c r="C35" s="100"/>
      <c r="D35" s="62"/>
      <c r="E35" s="79">
        <v>6000</v>
      </c>
      <c r="F35" s="170">
        <v>5000</v>
      </c>
      <c r="G35" s="240">
        <v>7000</v>
      </c>
      <c r="H35" s="240">
        <f>5822.25+284.41+1070.4</f>
        <v>7177.0599999999995</v>
      </c>
      <c r="I35" s="204">
        <v>16000</v>
      </c>
      <c r="J35" s="204">
        <f>5916.96+321.56+4343.67</f>
        <v>10582.19</v>
      </c>
    </row>
    <row r="36" spans="1:10" x14ac:dyDescent="0.3">
      <c r="A36" s="269" t="s">
        <v>35</v>
      </c>
      <c r="B36" s="269"/>
      <c r="C36" s="269"/>
      <c r="D36" s="270"/>
      <c r="E36" s="273">
        <v>16500</v>
      </c>
      <c r="F36" s="170">
        <v>10000</v>
      </c>
      <c r="G36" s="240">
        <v>10000</v>
      </c>
      <c r="H36" s="240">
        <v>16411.330000000002</v>
      </c>
      <c r="I36" s="204">
        <v>7500</v>
      </c>
      <c r="J36" s="204">
        <v>350.57</v>
      </c>
    </row>
    <row r="37" spans="1:10" x14ac:dyDescent="0.3">
      <c r="A37" s="132" t="s">
        <v>38</v>
      </c>
      <c r="B37" s="132"/>
      <c r="C37" s="132"/>
      <c r="D37" s="49"/>
      <c r="E37" s="79"/>
      <c r="F37" s="170"/>
      <c r="G37" s="240"/>
      <c r="H37" s="245"/>
      <c r="I37" s="204"/>
      <c r="J37" s="48"/>
    </row>
    <row r="38" spans="1:10" x14ac:dyDescent="0.3">
      <c r="A38" s="132" t="str">
        <f>$A$26</f>
        <v>FY 2003-2004</v>
      </c>
      <c r="B38" s="136">
        <f>B26</f>
        <v>17400</v>
      </c>
      <c r="C38" s="100">
        <v>3.2</v>
      </c>
      <c r="D38" s="62"/>
      <c r="E38" s="79"/>
      <c r="F38" s="170"/>
      <c r="G38" s="245">
        <v>56550</v>
      </c>
      <c r="H38" s="240">
        <v>57441.42</v>
      </c>
      <c r="I38" s="204">
        <v>54400</v>
      </c>
      <c r="J38" s="204">
        <v>56688.79</v>
      </c>
    </row>
    <row r="39" spans="1:10" x14ac:dyDescent="0.3">
      <c r="A39" s="132" t="s">
        <v>40</v>
      </c>
      <c r="B39" s="136">
        <v>300</v>
      </c>
      <c r="C39" s="100">
        <v>5</v>
      </c>
      <c r="D39" s="62"/>
      <c r="E39" s="79"/>
      <c r="G39" s="245">
        <v>1250</v>
      </c>
      <c r="H39" s="240">
        <v>612</v>
      </c>
      <c r="I39" s="204">
        <v>1250</v>
      </c>
      <c r="J39" s="204">
        <v>702</v>
      </c>
    </row>
    <row r="40" spans="1:10" x14ac:dyDescent="0.3">
      <c r="A40" s="132" t="str">
        <f>$A$27</f>
        <v>FY 2004-2005</v>
      </c>
      <c r="B40" s="136">
        <f>B27</f>
        <v>17000</v>
      </c>
      <c r="C40" s="146">
        <v>3.25</v>
      </c>
      <c r="D40" s="62"/>
      <c r="E40" s="79"/>
      <c r="F40" s="174">
        <v>55250</v>
      </c>
      <c r="H40" s="245"/>
      <c r="I40" s="48"/>
      <c r="J40" s="48"/>
    </row>
    <row r="41" spans="1:10" x14ac:dyDescent="0.3">
      <c r="A41" s="132" t="s">
        <v>40</v>
      </c>
      <c r="B41" s="136">
        <v>250</v>
      </c>
      <c r="C41" s="100">
        <v>5</v>
      </c>
      <c r="D41" s="62"/>
      <c r="E41" s="79"/>
      <c r="F41" s="174">
        <v>1250</v>
      </c>
      <c r="H41" s="245"/>
      <c r="I41" s="48"/>
      <c r="J41" s="48"/>
    </row>
    <row r="42" spans="1:10" x14ac:dyDescent="0.3">
      <c r="A42" s="144" t="str">
        <f>$A$28</f>
        <v>FY 2005-2006</v>
      </c>
      <c r="B42" s="145">
        <f>B28</f>
        <v>17000</v>
      </c>
      <c r="C42" s="146">
        <v>3.25</v>
      </c>
      <c r="D42" s="147"/>
      <c r="E42" s="252">
        <f>B42*C42</f>
        <v>55250</v>
      </c>
      <c r="F42" s="174"/>
      <c r="G42" s="240"/>
      <c r="H42" s="240"/>
      <c r="I42" s="204"/>
      <c r="J42" s="204"/>
    </row>
    <row r="43" spans="1:10" x14ac:dyDescent="0.3">
      <c r="A43" s="132" t="s">
        <v>40</v>
      </c>
      <c r="B43" s="136">
        <v>250</v>
      </c>
      <c r="C43" s="100">
        <v>5</v>
      </c>
      <c r="D43" s="62"/>
      <c r="E43" s="79">
        <f>B43*C43</f>
        <v>1250</v>
      </c>
      <c r="F43" s="174"/>
      <c r="G43" s="240"/>
      <c r="H43" s="240"/>
      <c r="I43" s="204"/>
      <c r="J43" s="204"/>
    </row>
    <row r="44" spans="1:10" x14ac:dyDescent="0.3">
      <c r="A44" s="132" t="s">
        <v>209</v>
      </c>
      <c r="B44" s="137"/>
      <c r="C44" s="137"/>
      <c r="D44" s="62"/>
      <c r="E44" s="79"/>
      <c r="F44" s="170"/>
      <c r="G44" s="240"/>
      <c r="H44" s="240"/>
      <c r="I44" s="204"/>
      <c r="J44" s="204"/>
    </row>
    <row r="45" spans="1:10" x14ac:dyDescent="0.3">
      <c r="A45" s="132" t="str">
        <f>$A$26</f>
        <v>FY 2003-2004</v>
      </c>
      <c r="B45" s="136">
        <f>+B26</f>
        <v>17400</v>
      </c>
      <c r="C45" s="100">
        <v>1.25</v>
      </c>
      <c r="D45" s="62"/>
      <c r="E45" s="79"/>
      <c r="F45" s="170"/>
      <c r="G45" s="240">
        <v>21750</v>
      </c>
      <c r="H45" s="240">
        <v>22093.26</v>
      </c>
      <c r="I45" s="204"/>
      <c r="J45" s="204"/>
    </row>
    <row r="46" spans="1:10" x14ac:dyDescent="0.3">
      <c r="A46" s="132" t="str">
        <f>$A$27</f>
        <v>FY 2004-2005</v>
      </c>
      <c r="B46" s="136">
        <f>+B27</f>
        <v>17000</v>
      </c>
      <c r="C46" s="141">
        <v>1.5</v>
      </c>
      <c r="D46" s="62"/>
      <c r="E46" s="79"/>
      <c r="F46" s="188">
        <f>B46*C46</f>
        <v>25500</v>
      </c>
      <c r="G46" s="240"/>
      <c r="H46" s="240"/>
      <c r="I46" s="204">
        <v>17000</v>
      </c>
      <c r="J46" s="204">
        <v>17714.03</v>
      </c>
    </row>
    <row r="47" spans="1:10" x14ac:dyDescent="0.3">
      <c r="A47" s="139" t="str">
        <f>$A$28</f>
        <v>FY 2005-2006</v>
      </c>
      <c r="B47" s="140">
        <f>+B28</f>
        <v>17000</v>
      </c>
      <c r="C47" s="141">
        <v>2</v>
      </c>
      <c r="D47" s="142"/>
      <c r="E47" s="222">
        <f>+B47*C47</f>
        <v>34000</v>
      </c>
      <c r="F47" s="174"/>
      <c r="H47" s="240"/>
      <c r="I47" s="204"/>
      <c r="J47" s="204"/>
    </row>
    <row r="48" spans="1:10" x14ac:dyDescent="0.3">
      <c r="A48" s="139" t="s">
        <v>205</v>
      </c>
      <c r="B48" s="140"/>
      <c r="C48" s="192"/>
      <c r="D48" s="142"/>
      <c r="E48" s="222">
        <v>22000</v>
      </c>
      <c r="F48" s="188">
        <v>15000</v>
      </c>
      <c r="G48" s="240">
        <v>12500</v>
      </c>
      <c r="H48" s="240">
        <v>13250</v>
      </c>
      <c r="I48" s="204">
        <v>20000</v>
      </c>
      <c r="J48" s="204">
        <v>9798.34</v>
      </c>
    </row>
    <row r="49" spans="1:10" x14ac:dyDescent="0.3">
      <c r="A49" s="139" t="s">
        <v>260</v>
      </c>
      <c r="B49" s="140"/>
      <c r="C49" s="141"/>
      <c r="D49" s="142"/>
      <c r="E49" s="222"/>
      <c r="F49" s="188"/>
      <c r="G49" s="240"/>
      <c r="H49" s="240"/>
      <c r="I49" s="204"/>
      <c r="J49" s="204">
        <v>2014.43</v>
      </c>
    </row>
    <row r="50" spans="1:10" x14ac:dyDescent="0.3">
      <c r="A50" s="139" t="s">
        <v>248</v>
      </c>
      <c r="B50" s="140"/>
      <c r="C50" s="141"/>
      <c r="D50" s="142"/>
      <c r="E50" s="222">
        <v>10000</v>
      </c>
      <c r="F50" s="188">
        <v>18000</v>
      </c>
      <c r="G50" s="241">
        <v>18500</v>
      </c>
      <c r="H50" s="241">
        <v>14989.46</v>
      </c>
      <c r="I50" s="208">
        <v>18500</v>
      </c>
      <c r="J50" s="208">
        <v>23130.42</v>
      </c>
    </row>
    <row r="51" spans="1:10" x14ac:dyDescent="0.3">
      <c r="A51" s="139" t="s">
        <v>263</v>
      </c>
      <c r="B51" s="140"/>
      <c r="C51" s="141"/>
      <c r="D51" s="142"/>
      <c r="E51" s="222">
        <v>50600</v>
      </c>
      <c r="F51" s="188">
        <v>46000</v>
      </c>
      <c r="G51" s="241">
        <v>46000</v>
      </c>
      <c r="H51" s="241">
        <v>57500</v>
      </c>
      <c r="I51" s="208">
        <v>0</v>
      </c>
      <c r="J51" s="208"/>
    </row>
    <row r="52" spans="1:10" x14ac:dyDescent="0.3">
      <c r="A52" s="132" t="s">
        <v>240</v>
      </c>
      <c r="B52" s="136"/>
      <c r="C52" s="100"/>
      <c r="D52" s="62"/>
      <c r="E52" s="79"/>
      <c r="F52" s="170"/>
      <c r="G52" s="240">
        <v>250</v>
      </c>
      <c r="H52" s="240">
        <v>200</v>
      </c>
      <c r="I52" s="204">
        <v>2000</v>
      </c>
      <c r="J52" s="204">
        <v>1550</v>
      </c>
    </row>
    <row r="53" spans="1:10" x14ac:dyDescent="0.3">
      <c r="A53" s="269" t="s">
        <v>42</v>
      </c>
      <c r="B53" s="271"/>
      <c r="C53" s="271"/>
      <c r="D53" s="272"/>
      <c r="E53" s="273">
        <v>4000</v>
      </c>
      <c r="F53" s="170">
        <v>2500</v>
      </c>
      <c r="G53" s="240">
        <v>2500</v>
      </c>
      <c r="H53" s="240">
        <v>3437.55</v>
      </c>
      <c r="I53" s="204">
        <v>2000</v>
      </c>
      <c r="J53" s="204">
        <v>2768.8</v>
      </c>
    </row>
    <row r="54" spans="1:10" x14ac:dyDescent="0.3">
      <c r="A54" s="132" t="s">
        <v>191</v>
      </c>
      <c r="B54" s="136"/>
      <c r="C54" s="100"/>
      <c r="D54" s="62"/>
      <c r="E54" s="82">
        <v>5000</v>
      </c>
      <c r="F54" s="172">
        <v>5000</v>
      </c>
      <c r="G54" s="242">
        <v>5000</v>
      </c>
      <c r="H54" s="242">
        <f>236.54+4241+192</f>
        <v>4669.54</v>
      </c>
      <c r="I54" s="209">
        <v>5000</v>
      </c>
      <c r="J54" s="209">
        <f>2998.94+387</f>
        <v>3385.94</v>
      </c>
    </row>
    <row r="55" spans="1:10" ht="16.2" thickBot="1" x14ac:dyDescent="0.35">
      <c r="A55" s="9" t="s">
        <v>44</v>
      </c>
      <c r="B55" s="63"/>
      <c r="C55" s="62"/>
      <c r="D55" s="62"/>
      <c r="E55" s="74">
        <f>SUM(E28:E54)</f>
        <v>754900</v>
      </c>
      <c r="F55" s="173">
        <f>SUM(F26:F54)</f>
        <v>702500</v>
      </c>
      <c r="G55" s="243">
        <f>SUM(G26:G54)</f>
        <v>694000</v>
      </c>
      <c r="H55" s="243">
        <f>SUM(H26:H54)</f>
        <v>709907.1100000001</v>
      </c>
      <c r="I55" s="211">
        <f>SUM(I26:I54)</f>
        <v>663150</v>
      </c>
      <c r="J55" s="211">
        <f>SUM(J26:J54)</f>
        <v>601956.28</v>
      </c>
    </row>
    <row r="56" spans="1:10" ht="16.2" thickTop="1" x14ac:dyDescent="0.3">
      <c r="A56" s="49"/>
      <c r="B56" s="49"/>
      <c r="C56" s="49"/>
      <c r="D56" s="49"/>
      <c r="E56" s="68"/>
      <c r="F56" s="168"/>
      <c r="G56" s="244"/>
      <c r="H56" s="244"/>
      <c r="I56" s="57"/>
      <c r="J56" s="57"/>
    </row>
    <row r="57" spans="1:10" x14ac:dyDescent="0.3">
      <c r="A57" s="9" t="s">
        <v>46</v>
      </c>
      <c r="B57" s="63"/>
      <c r="C57" s="62"/>
      <c r="D57" s="62"/>
      <c r="E57" s="68"/>
      <c r="F57" s="168"/>
      <c r="G57" s="244"/>
      <c r="H57" s="244"/>
      <c r="I57" s="57"/>
      <c r="J57" s="57"/>
    </row>
    <row r="58" spans="1:10" x14ac:dyDescent="0.3">
      <c r="A58" s="9" t="s">
        <v>47</v>
      </c>
      <c r="B58" s="63"/>
      <c r="C58" s="62"/>
      <c r="D58" s="62"/>
      <c r="E58" s="68"/>
      <c r="F58" s="168"/>
      <c r="G58" s="244"/>
      <c r="H58" s="244"/>
      <c r="I58" s="57"/>
      <c r="J58" s="57"/>
    </row>
    <row r="59" spans="1:10" x14ac:dyDescent="0.3">
      <c r="A59" s="132" t="s">
        <v>72</v>
      </c>
      <c r="B59" s="63"/>
      <c r="C59" s="49"/>
      <c r="D59" s="49"/>
      <c r="E59" s="85">
        <v>1560</v>
      </c>
      <c r="F59" s="174">
        <v>1560</v>
      </c>
      <c r="G59" s="245">
        <v>1500</v>
      </c>
      <c r="H59" s="245">
        <v>1500</v>
      </c>
      <c r="I59" s="48">
        <v>1500</v>
      </c>
      <c r="J59" s="204">
        <v>1500</v>
      </c>
    </row>
    <row r="60" spans="1:10" x14ac:dyDescent="0.3">
      <c r="A60" s="132" t="s">
        <v>177</v>
      </c>
      <c r="B60" s="63"/>
      <c r="C60" s="49"/>
      <c r="D60" s="49"/>
      <c r="E60" s="85">
        <v>50</v>
      </c>
      <c r="F60" s="174">
        <v>50</v>
      </c>
      <c r="G60" s="245">
        <v>50</v>
      </c>
      <c r="H60" s="245">
        <v>30.13</v>
      </c>
      <c r="I60" s="48">
        <v>50</v>
      </c>
      <c r="J60" s="204">
        <v>46.16</v>
      </c>
    </row>
    <row r="61" spans="1:10" x14ac:dyDescent="0.3">
      <c r="A61" s="139" t="s">
        <v>159</v>
      </c>
      <c r="B61" s="149"/>
      <c r="C61" s="150"/>
      <c r="D61" s="150"/>
      <c r="E61" s="223">
        <v>15000</v>
      </c>
      <c r="F61" s="175">
        <v>11000</v>
      </c>
      <c r="G61" s="246">
        <v>11000</v>
      </c>
      <c r="H61" s="246">
        <v>8793.9599999999991</v>
      </c>
      <c r="I61" s="207">
        <v>7800</v>
      </c>
      <c r="J61" s="204">
        <v>5694.58</v>
      </c>
    </row>
    <row r="62" spans="1:10" x14ac:dyDescent="0.3">
      <c r="A62" s="132" t="s">
        <v>161</v>
      </c>
      <c r="B62" s="63"/>
      <c r="C62" s="49"/>
      <c r="D62" s="49"/>
      <c r="E62" s="85">
        <v>1200</v>
      </c>
      <c r="F62" s="174">
        <v>1200</v>
      </c>
      <c r="G62" s="245">
        <v>1200</v>
      </c>
      <c r="H62" s="245">
        <v>1127.95</v>
      </c>
      <c r="I62" s="48">
        <v>1600</v>
      </c>
      <c r="J62" s="204">
        <v>1662.6</v>
      </c>
    </row>
    <row r="63" spans="1:10" x14ac:dyDescent="0.3">
      <c r="A63" s="132" t="s">
        <v>65</v>
      </c>
      <c r="B63" s="63"/>
      <c r="C63" s="49"/>
      <c r="D63" s="49"/>
      <c r="E63" s="85">
        <v>5400</v>
      </c>
      <c r="F63" s="174">
        <v>5000</v>
      </c>
      <c r="G63" s="245">
        <v>5000</v>
      </c>
      <c r="H63" s="245">
        <v>10316.51</v>
      </c>
      <c r="I63" s="48">
        <v>5300</v>
      </c>
      <c r="J63" s="204">
        <v>5883.55</v>
      </c>
    </row>
    <row r="64" spans="1:10" x14ac:dyDescent="0.3">
      <c r="A64" s="132" t="s">
        <v>60</v>
      </c>
      <c r="B64" s="63"/>
      <c r="C64" s="49"/>
      <c r="D64" s="49"/>
      <c r="E64" s="85">
        <v>2350</v>
      </c>
      <c r="F64" s="174">
        <v>2050</v>
      </c>
      <c r="G64" s="245">
        <v>2050</v>
      </c>
      <c r="H64" s="245">
        <v>2375</v>
      </c>
      <c r="I64" s="48">
        <v>1100</v>
      </c>
      <c r="J64" s="204">
        <v>536</v>
      </c>
    </row>
    <row r="65" spans="1:10" x14ac:dyDescent="0.3">
      <c r="A65" s="132" t="s">
        <v>229</v>
      </c>
      <c r="B65" s="63"/>
      <c r="C65" s="49"/>
      <c r="D65" s="49"/>
      <c r="E65" s="85">
        <v>7400</v>
      </c>
      <c r="F65" s="174">
        <v>6500</v>
      </c>
      <c r="G65" s="245">
        <v>6000</v>
      </c>
      <c r="H65" s="245">
        <v>6002.75</v>
      </c>
      <c r="I65" s="48">
        <v>4200</v>
      </c>
      <c r="J65" s="204">
        <v>5800.12</v>
      </c>
    </row>
    <row r="66" spans="1:10" x14ac:dyDescent="0.3">
      <c r="A66" s="132" t="s">
        <v>246</v>
      </c>
      <c r="B66" s="63"/>
      <c r="C66" s="49"/>
      <c r="D66" s="49"/>
      <c r="E66" s="85">
        <v>7200</v>
      </c>
      <c r="F66" s="174">
        <v>7200</v>
      </c>
      <c r="G66" s="245">
        <v>7200</v>
      </c>
      <c r="H66" s="245">
        <v>7256.81</v>
      </c>
      <c r="I66" s="48">
        <v>8300</v>
      </c>
      <c r="J66" s="204">
        <v>8300.64</v>
      </c>
    </row>
    <row r="67" spans="1:10" x14ac:dyDescent="0.3">
      <c r="A67" s="132" t="s">
        <v>252</v>
      </c>
      <c r="B67" s="63"/>
      <c r="C67" s="49"/>
      <c r="D67" s="49"/>
      <c r="E67" s="85">
        <v>18000</v>
      </c>
      <c r="F67" s="174">
        <v>20000</v>
      </c>
      <c r="G67" s="245">
        <v>18500</v>
      </c>
      <c r="H67" s="245">
        <v>18994.87</v>
      </c>
      <c r="I67" s="48">
        <v>15800</v>
      </c>
      <c r="J67" s="204">
        <v>17529.43</v>
      </c>
    </row>
    <row r="68" spans="1:10" x14ac:dyDescent="0.3">
      <c r="A68" s="132" t="s">
        <v>176</v>
      </c>
      <c r="B68" s="63"/>
      <c r="C68" s="49"/>
      <c r="D68" s="49"/>
      <c r="E68" s="85">
        <v>100</v>
      </c>
      <c r="F68" s="174">
        <v>100</v>
      </c>
      <c r="G68" s="245">
        <v>100</v>
      </c>
      <c r="H68" s="245">
        <v>137.16</v>
      </c>
      <c r="I68" s="48">
        <v>100</v>
      </c>
      <c r="J68" s="204">
        <v>99.02</v>
      </c>
    </row>
    <row r="69" spans="1:10" x14ac:dyDescent="0.3">
      <c r="A69" s="132" t="s">
        <v>265</v>
      </c>
      <c r="B69" s="63"/>
      <c r="C69" s="49"/>
      <c r="D69" s="49"/>
      <c r="E69" s="85">
        <f>F69*1.04</f>
        <v>45760</v>
      </c>
      <c r="F69" s="174">
        <v>44000</v>
      </c>
      <c r="G69" s="245">
        <v>44000</v>
      </c>
      <c r="H69" s="245">
        <v>44048.83</v>
      </c>
      <c r="I69" s="48">
        <v>42500</v>
      </c>
      <c r="J69" s="204">
        <v>43911.46</v>
      </c>
    </row>
    <row r="70" spans="1:10" x14ac:dyDescent="0.3">
      <c r="A70" s="132" t="s">
        <v>57</v>
      </c>
      <c r="B70" s="63"/>
      <c r="C70" s="49"/>
      <c r="D70" s="49"/>
      <c r="E70" s="85">
        <v>4200</v>
      </c>
      <c r="F70" s="174">
        <v>3600</v>
      </c>
      <c r="G70" s="245">
        <v>3600</v>
      </c>
      <c r="H70" s="245">
        <v>5624.38</v>
      </c>
      <c r="I70" s="48">
        <v>4200</v>
      </c>
      <c r="J70" s="204">
        <v>3346.15</v>
      </c>
    </row>
    <row r="71" spans="1:10" x14ac:dyDescent="0.3">
      <c r="A71" s="132" t="s">
        <v>52</v>
      </c>
      <c r="B71" s="63"/>
      <c r="C71" s="49"/>
      <c r="D71" s="49"/>
      <c r="E71" s="85">
        <v>20500</v>
      </c>
      <c r="F71" s="174">
        <v>18500</v>
      </c>
      <c r="G71" s="245">
        <v>19000</v>
      </c>
      <c r="H71" s="245">
        <v>20332.37</v>
      </c>
      <c r="I71" s="48">
        <v>19000</v>
      </c>
      <c r="J71" s="204">
        <v>18677.689999999999</v>
      </c>
    </row>
    <row r="72" spans="1:10" x14ac:dyDescent="0.3">
      <c r="A72" s="132" t="s">
        <v>211</v>
      </c>
      <c r="B72" s="63"/>
      <c r="C72" s="49"/>
      <c r="D72" s="49"/>
      <c r="E72" s="85">
        <v>8000</v>
      </c>
      <c r="F72" s="174">
        <v>8500</v>
      </c>
      <c r="G72" s="245">
        <v>10000</v>
      </c>
      <c r="H72" s="245">
        <v>8219.9699999999993</v>
      </c>
      <c r="I72" s="48">
        <v>17000</v>
      </c>
      <c r="J72" s="204">
        <v>10423.76</v>
      </c>
    </row>
    <row r="73" spans="1:10" x14ac:dyDescent="0.3">
      <c r="A73" s="139" t="s">
        <v>117</v>
      </c>
      <c r="B73" s="149"/>
      <c r="C73" s="150"/>
      <c r="D73" s="150"/>
      <c r="E73" s="223">
        <v>7500</v>
      </c>
      <c r="F73" s="175">
        <v>11900</v>
      </c>
      <c r="G73" s="246">
        <v>14000</v>
      </c>
      <c r="H73" s="246">
        <v>8823.09</v>
      </c>
      <c r="I73" s="207">
        <v>20000</v>
      </c>
      <c r="J73" s="208">
        <v>16860.150000000001</v>
      </c>
    </row>
    <row r="74" spans="1:10" x14ac:dyDescent="0.3">
      <c r="A74" s="132" t="s">
        <v>157</v>
      </c>
      <c r="B74" s="63"/>
      <c r="C74" s="49"/>
      <c r="D74" s="49"/>
      <c r="E74" s="85">
        <v>300</v>
      </c>
      <c r="F74" s="174">
        <v>300</v>
      </c>
      <c r="G74" s="245">
        <v>300</v>
      </c>
      <c r="H74" s="245">
        <v>300</v>
      </c>
      <c r="I74" s="48">
        <v>300</v>
      </c>
      <c r="J74" s="204">
        <v>814.42</v>
      </c>
    </row>
    <row r="75" spans="1:10" x14ac:dyDescent="0.3">
      <c r="A75" s="132" t="s">
        <v>54</v>
      </c>
      <c r="B75" s="63"/>
      <c r="C75" s="49"/>
      <c r="D75" s="49"/>
      <c r="E75" s="85">
        <v>17500</v>
      </c>
      <c r="F75" s="174">
        <v>17500</v>
      </c>
      <c r="G75" s="245">
        <v>17500</v>
      </c>
      <c r="H75" s="245">
        <v>17500</v>
      </c>
      <c r="I75" s="48">
        <v>17500</v>
      </c>
      <c r="J75" s="204">
        <v>17500</v>
      </c>
    </row>
    <row r="76" spans="1:10" x14ac:dyDescent="0.3">
      <c r="A76" s="132" t="s">
        <v>50</v>
      </c>
      <c r="B76" s="63"/>
      <c r="C76" s="49"/>
      <c r="D76" s="49"/>
      <c r="E76" s="85">
        <v>99900</v>
      </c>
      <c r="F76" s="174">
        <v>94850</v>
      </c>
      <c r="G76" s="245">
        <v>100620</v>
      </c>
      <c r="H76" s="245">
        <v>111369.21</v>
      </c>
      <c r="I76" s="48">
        <v>103480</v>
      </c>
      <c r="J76" s="212">
        <v>107006.39999999999</v>
      </c>
    </row>
    <row r="77" spans="1:10" x14ac:dyDescent="0.3">
      <c r="A77" s="132" t="s">
        <v>51</v>
      </c>
      <c r="B77" s="63"/>
      <c r="C77" s="49"/>
      <c r="D77" s="49"/>
      <c r="E77" s="85">
        <v>7250</v>
      </c>
      <c r="F77" s="174">
        <v>3500</v>
      </c>
      <c r="G77" s="245">
        <v>3500</v>
      </c>
      <c r="H77" s="245">
        <v>9094.6299999999992</v>
      </c>
      <c r="I77" s="48">
        <v>3640</v>
      </c>
      <c r="J77" s="212">
        <v>5403.52</v>
      </c>
    </row>
    <row r="78" spans="1:10" x14ac:dyDescent="0.3">
      <c r="A78" s="132" t="s">
        <v>250</v>
      </c>
      <c r="C78" s="63"/>
      <c r="D78" s="49"/>
      <c r="E78" s="85">
        <v>55700</v>
      </c>
      <c r="F78" s="174">
        <f>52500*1.02</f>
        <v>53550</v>
      </c>
      <c r="G78" s="246">
        <v>52500</v>
      </c>
      <c r="H78" s="245">
        <v>53583.99</v>
      </c>
      <c r="I78" s="48">
        <v>51250</v>
      </c>
      <c r="J78" s="212">
        <v>51551.83</v>
      </c>
    </row>
    <row r="79" spans="1:10" x14ac:dyDescent="0.3">
      <c r="A79" s="139" t="s">
        <v>48</v>
      </c>
      <c r="B79" s="149"/>
      <c r="C79" s="142"/>
      <c r="D79" s="142"/>
      <c r="E79" s="223">
        <v>88055</v>
      </c>
      <c r="F79" s="175">
        <f>83000*1.03</f>
        <v>85490</v>
      </c>
      <c r="G79" s="246">
        <v>83000</v>
      </c>
      <c r="H79" s="246">
        <v>87608.85</v>
      </c>
      <c r="I79" s="207">
        <v>78000</v>
      </c>
      <c r="J79" s="212">
        <v>78635.94</v>
      </c>
    </row>
    <row r="80" spans="1:10" x14ac:dyDescent="0.3">
      <c r="A80" s="132" t="s">
        <v>245</v>
      </c>
      <c r="B80" s="63"/>
      <c r="C80" s="49"/>
      <c r="D80" s="49"/>
      <c r="E80" s="85">
        <f>F80*1.04</f>
        <v>7280</v>
      </c>
      <c r="F80" s="174">
        <v>7000</v>
      </c>
      <c r="G80" s="245">
        <v>6850</v>
      </c>
      <c r="H80" s="245">
        <v>6849.96</v>
      </c>
      <c r="I80" s="48">
        <v>6600</v>
      </c>
      <c r="J80" s="204">
        <v>6600</v>
      </c>
    </row>
    <row r="81" spans="1:10" x14ac:dyDescent="0.3">
      <c r="A81" s="132" t="s">
        <v>247</v>
      </c>
      <c r="B81" s="63"/>
      <c r="C81" s="49"/>
      <c r="D81" s="49"/>
      <c r="E81" s="85">
        <v>1750</v>
      </c>
      <c r="F81" s="174">
        <v>1500</v>
      </c>
      <c r="G81" s="245">
        <v>1500</v>
      </c>
      <c r="H81" s="245">
        <v>1897.35</v>
      </c>
      <c r="I81" s="48">
        <v>2000</v>
      </c>
      <c r="J81" s="204">
        <v>1478.47</v>
      </c>
    </row>
    <row r="82" spans="1:10" x14ac:dyDescent="0.3">
      <c r="A82" s="132" t="s">
        <v>223</v>
      </c>
      <c r="B82" s="63"/>
      <c r="C82" s="62"/>
      <c r="D82" s="62"/>
      <c r="E82" s="85">
        <v>1000</v>
      </c>
      <c r="F82" s="174">
        <v>1250</v>
      </c>
      <c r="G82" s="245">
        <v>1250</v>
      </c>
      <c r="H82" s="245">
        <v>1291.29</v>
      </c>
      <c r="I82" s="48">
        <v>2000</v>
      </c>
      <c r="J82" s="212">
        <v>742.68</v>
      </c>
    </row>
    <row r="83" spans="1:10" x14ac:dyDescent="0.3">
      <c r="A83" s="132" t="s">
        <v>172</v>
      </c>
      <c r="B83" s="63"/>
      <c r="C83" s="49"/>
      <c r="D83" s="49"/>
      <c r="E83" s="85">
        <v>1900</v>
      </c>
      <c r="F83" s="174">
        <v>1750</v>
      </c>
      <c r="G83" s="245">
        <v>1750</v>
      </c>
      <c r="H83" s="245">
        <v>1906.24</v>
      </c>
      <c r="I83" s="48">
        <v>1750</v>
      </c>
      <c r="J83" s="204">
        <v>1371.18</v>
      </c>
    </row>
    <row r="84" spans="1:10" x14ac:dyDescent="0.3">
      <c r="A84" s="132" t="s">
        <v>56</v>
      </c>
      <c r="B84" s="63"/>
      <c r="C84" s="49"/>
      <c r="D84" s="49"/>
      <c r="E84" s="85">
        <v>4500</v>
      </c>
      <c r="F84" s="174">
        <v>4500</v>
      </c>
      <c r="G84" s="245">
        <v>2500</v>
      </c>
      <c r="H84" s="245">
        <v>4640.46</v>
      </c>
      <c r="I84" s="48">
        <v>4000</v>
      </c>
      <c r="J84" s="204">
        <v>2157.08</v>
      </c>
    </row>
    <row r="85" spans="1:10" x14ac:dyDescent="0.3">
      <c r="A85" s="132" t="s">
        <v>158</v>
      </c>
      <c r="B85" s="63"/>
      <c r="C85" s="49"/>
      <c r="D85" s="49"/>
      <c r="E85" s="224">
        <v>7500</v>
      </c>
      <c r="F85" s="176">
        <v>7000</v>
      </c>
      <c r="G85" s="247">
        <v>6800</v>
      </c>
      <c r="H85" s="247">
        <v>6918.94</v>
      </c>
      <c r="I85" s="213">
        <v>6900</v>
      </c>
      <c r="J85" s="214">
        <v>7111.88</v>
      </c>
    </row>
    <row r="86" spans="1:10" x14ac:dyDescent="0.3">
      <c r="A86" s="132" t="s">
        <v>241</v>
      </c>
      <c r="B86" s="63"/>
      <c r="C86" s="49"/>
      <c r="D86" s="49"/>
      <c r="E86" s="225">
        <v>0</v>
      </c>
      <c r="F86" s="177">
        <v>0</v>
      </c>
      <c r="G86" s="248">
        <v>750</v>
      </c>
      <c r="H86" s="248">
        <v>1336.5</v>
      </c>
      <c r="I86" s="50">
        <v>2000</v>
      </c>
      <c r="J86" s="209">
        <v>1508.19</v>
      </c>
    </row>
    <row r="87" spans="1:10" x14ac:dyDescent="0.3">
      <c r="A87" s="9" t="s">
        <v>73</v>
      </c>
      <c r="B87" s="63"/>
      <c r="C87" s="49"/>
      <c r="D87" s="49"/>
      <c r="E87" s="79">
        <f t="shared" ref="E87:J87" si="0">SUM(E59:E86)</f>
        <v>436855</v>
      </c>
      <c r="F87" s="170">
        <f t="shared" si="0"/>
        <v>419350</v>
      </c>
      <c r="G87" s="240">
        <f t="shared" si="0"/>
        <v>422020</v>
      </c>
      <c r="H87" s="240">
        <f t="shared" si="0"/>
        <v>447881.19999999995</v>
      </c>
      <c r="I87" s="204">
        <f t="shared" si="0"/>
        <v>427870</v>
      </c>
      <c r="J87" s="204">
        <f t="shared" si="0"/>
        <v>422152.9</v>
      </c>
    </row>
    <row r="88" spans="1:10" x14ac:dyDescent="0.3">
      <c r="A88" s="49"/>
      <c r="B88" s="49"/>
      <c r="C88" s="49"/>
      <c r="D88" s="49"/>
      <c r="E88" s="68"/>
      <c r="F88" s="168"/>
      <c r="G88" s="244"/>
      <c r="H88" s="244"/>
      <c r="I88" s="57"/>
      <c r="J88" s="57"/>
    </row>
    <row r="89" spans="1:10" x14ac:dyDescent="0.3">
      <c r="A89" s="9" t="s">
        <v>74</v>
      </c>
      <c r="B89" s="49"/>
      <c r="C89" s="49"/>
      <c r="D89" s="49"/>
      <c r="E89" s="68"/>
      <c r="F89" s="168"/>
      <c r="G89" s="244"/>
      <c r="H89" s="244"/>
      <c r="I89" s="57"/>
      <c r="J89" s="57"/>
    </row>
    <row r="90" spans="1:10" x14ac:dyDescent="0.3">
      <c r="A90" s="132" t="s">
        <v>197</v>
      </c>
      <c r="B90" s="49"/>
      <c r="C90" s="49"/>
      <c r="D90" s="49"/>
      <c r="E90" s="85">
        <f>F90*1.04</f>
        <v>32240</v>
      </c>
      <c r="F90" s="174">
        <v>31000</v>
      </c>
      <c r="G90" s="245">
        <v>29000</v>
      </c>
      <c r="H90" s="245">
        <v>26860.9</v>
      </c>
      <c r="I90" s="48">
        <v>28600</v>
      </c>
      <c r="J90" s="204">
        <v>28600</v>
      </c>
    </row>
    <row r="91" spans="1:10" x14ac:dyDescent="0.3">
      <c r="A91" s="132" t="s">
        <v>198</v>
      </c>
      <c r="B91" s="49"/>
      <c r="C91" s="49"/>
      <c r="D91" s="49"/>
      <c r="E91" s="85">
        <v>10300</v>
      </c>
      <c r="F91" s="174">
        <v>9900</v>
      </c>
      <c r="G91" s="245">
        <v>9500</v>
      </c>
      <c r="H91" s="245">
        <v>9500</v>
      </c>
      <c r="I91" s="48">
        <v>9100</v>
      </c>
      <c r="J91" s="204">
        <v>9100</v>
      </c>
    </row>
    <row r="92" spans="1:10" x14ac:dyDescent="0.3">
      <c r="A92" s="132" t="s">
        <v>199</v>
      </c>
      <c r="B92" s="49"/>
      <c r="C92" s="49"/>
      <c r="D92" s="49"/>
      <c r="E92" s="85">
        <v>3650</v>
      </c>
      <c r="F92" s="174">
        <v>3500</v>
      </c>
      <c r="G92" s="245">
        <v>3250</v>
      </c>
      <c r="H92" s="245">
        <v>3250</v>
      </c>
      <c r="I92" s="48">
        <v>3120</v>
      </c>
      <c r="J92" s="204">
        <v>3120</v>
      </c>
    </row>
    <row r="93" spans="1:10" x14ac:dyDescent="0.3">
      <c r="A93" s="132" t="s">
        <v>200</v>
      </c>
      <c r="B93" s="49"/>
      <c r="C93" s="49"/>
      <c r="D93" s="49"/>
      <c r="E93" s="85">
        <f>F93*1.04</f>
        <v>4160</v>
      </c>
      <c r="F93" s="174">
        <v>4000</v>
      </c>
      <c r="G93" s="245">
        <v>3750</v>
      </c>
      <c r="H93" s="245">
        <v>3511.4</v>
      </c>
      <c r="I93" s="48">
        <v>3640</v>
      </c>
      <c r="J93" s="204">
        <v>3640</v>
      </c>
    </row>
    <row r="94" spans="1:10" x14ac:dyDescent="0.3">
      <c r="A94" s="9" t="s">
        <v>84</v>
      </c>
      <c r="B94" s="49"/>
      <c r="C94" s="49"/>
      <c r="D94" s="49"/>
      <c r="E94" s="85"/>
      <c r="F94" s="174"/>
      <c r="G94" s="245"/>
      <c r="H94" s="245"/>
      <c r="I94" s="48"/>
      <c r="J94" s="204"/>
    </row>
    <row r="95" spans="1:10" x14ac:dyDescent="0.3">
      <c r="A95" s="132" t="s">
        <v>86</v>
      </c>
      <c r="B95" s="49"/>
      <c r="C95" s="49"/>
      <c r="D95" s="49"/>
      <c r="E95" s="85">
        <v>25800</v>
      </c>
      <c r="F95" s="174">
        <v>23900</v>
      </c>
      <c r="G95" s="245">
        <v>22400</v>
      </c>
      <c r="H95" s="245">
        <v>22471.48</v>
      </c>
      <c r="I95" s="48">
        <v>21300</v>
      </c>
      <c r="J95" s="214">
        <v>21098.38</v>
      </c>
    </row>
    <row r="96" spans="1:10" x14ac:dyDescent="0.3">
      <c r="A96" s="132" t="s">
        <v>85</v>
      </c>
      <c r="B96" s="49"/>
      <c r="C96" s="49"/>
      <c r="D96" s="49"/>
      <c r="E96" s="225">
        <v>55000</v>
      </c>
      <c r="F96" s="177">
        <v>55000</v>
      </c>
      <c r="G96" s="248">
        <v>55000</v>
      </c>
      <c r="H96" s="248">
        <v>42253.53</v>
      </c>
      <c r="I96" s="50">
        <v>55000</v>
      </c>
      <c r="J96" s="215">
        <v>47334.58</v>
      </c>
    </row>
    <row r="97" spans="1:10" x14ac:dyDescent="0.3">
      <c r="A97" s="57" t="s">
        <v>87</v>
      </c>
      <c r="B97" s="49"/>
      <c r="C97" s="49"/>
      <c r="D97" s="49"/>
      <c r="E97" s="79">
        <f t="shared" ref="E97:J97" si="1">SUM(E90:E96)</f>
        <v>131150</v>
      </c>
      <c r="F97" s="170">
        <f t="shared" si="1"/>
        <v>127300</v>
      </c>
      <c r="G97" s="240">
        <f t="shared" si="1"/>
        <v>122900</v>
      </c>
      <c r="H97" s="240">
        <f t="shared" si="1"/>
        <v>107847.31</v>
      </c>
      <c r="I97" s="204">
        <f t="shared" si="1"/>
        <v>120760</v>
      </c>
      <c r="J97" s="204">
        <f t="shared" si="1"/>
        <v>112892.96</v>
      </c>
    </row>
    <row r="98" spans="1:10" x14ac:dyDescent="0.3">
      <c r="A98" s="49"/>
      <c r="B98" s="49"/>
      <c r="C98" s="49"/>
      <c r="D98" s="49"/>
      <c r="E98" s="79"/>
      <c r="F98" s="170"/>
      <c r="G98" s="240"/>
      <c r="H98" s="240"/>
      <c r="I98" s="204"/>
      <c r="J98" s="204"/>
    </row>
    <row r="99" spans="1:10" x14ac:dyDescent="0.3">
      <c r="A99" s="9" t="s">
        <v>88</v>
      </c>
      <c r="B99" s="49"/>
      <c r="C99" s="49"/>
      <c r="D99" s="49"/>
      <c r="E99" s="79"/>
      <c r="F99" s="170"/>
      <c r="G99" s="240"/>
      <c r="H99" s="240"/>
      <c r="I99" s="204"/>
      <c r="J99" s="204"/>
    </row>
    <row r="100" spans="1:10" x14ac:dyDescent="0.3">
      <c r="A100" s="134" t="s">
        <v>287</v>
      </c>
      <c r="B100" s="49"/>
      <c r="C100" s="49"/>
      <c r="D100" s="49"/>
      <c r="E100" s="79">
        <v>500</v>
      </c>
      <c r="F100" s="170"/>
      <c r="G100" s="240"/>
      <c r="H100" s="240"/>
      <c r="I100" s="204"/>
      <c r="J100" s="204"/>
    </row>
    <row r="101" spans="1:10" x14ac:dyDescent="0.3">
      <c r="A101" s="132" t="s">
        <v>70</v>
      </c>
      <c r="B101" s="49"/>
      <c r="C101" s="49"/>
      <c r="D101" s="49"/>
      <c r="E101" s="224">
        <v>500</v>
      </c>
      <c r="F101" s="176">
        <v>500</v>
      </c>
      <c r="G101" s="247">
        <v>500</v>
      </c>
      <c r="H101" s="247">
        <v>662.07</v>
      </c>
      <c r="I101" s="213">
        <v>500</v>
      </c>
      <c r="J101" s="213">
        <v>703.76</v>
      </c>
    </row>
    <row r="102" spans="1:10" x14ac:dyDescent="0.3">
      <c r="A102" s="132" t="s">
        <v>222</v>
      </c>
      <c r="B102" s="49"/>
      <c r="C102" s="49"/>
      <c r="D102" s="49"/>
      <c r="E102" s="85">
        <v>400</v>
      </c>
      <c r="F102" s="174">
        <v>400</v>
      </c>
      <c r="G102" s="245">
        <v>400</v>
      </c>
      <c r="H102" s="245">
        <v>55.11</v>
      </c>
      <c r="I102" s="48">
        <v>400</v>
      </c>
      <c r="J102" s="48">
        <v>141.97999999999999</v>
      </c>
    </row>
    <row r="103" spans="1:10" x14ac:dyDescent="0.3">
      <c r="A103" s="132" t="s">
        <v>94</v>
      </c>
      <c r="B103" s="49"/>
      <c r="C103" s="49"/>
      <c r="D103" s="49"/>
      <c r="E103" s="85">
        <v>1200</v>
      </c>
      <c r="F103" s="174">
        <v>1200</v>
      </c>
      <c r="G103" s="245">
        <v>1200</v>
      </c>
      <c r="H103" s="245">
        <v>520.97</v>
      </c>
      <c r="I103" s="48">
        <v>1200</v>
      </c>
      <c r="J103" s="48">
        <v>1347.8</v>
      </c>
    </row>
    <row r="104" spans="1:10" x14ac:dyDescent="0.3">
      <c r="A104" s="132" t="s">
        <v>266</v>
      </c>
      <c r="B104" s="49"/>
      <c r="C104" s="49"/>
      <c r="D104" s="49"/>
      <c r="E104" s="85">
        <v>6000</v>
      </c>
      <c r="F104" s="174">
        <f>450*13</f>
        <v>5850</v>
      </c>
      <c r="G104" s="245">
        <v>5000</v>
      </c>
      <c r="H104" s="245">
        <v>2500</v>
      </c>
      <c r="I104" s="48">
        <v>6000</v>
      </c>
      <c r="J104" s="48">
        <v>3310</v>
      </c>
    </row>
    <row r="105" spans="1:10" x14ac:dyDescent="0.3">
      <c r="A105" s="132" t="s">
        <v>95</v>
      </c>
      <c r="B105" s="49"/>
      <c r="C105" s="49"/>
      <c r="D105" s="49"/>
      <c r="E105" s="85">
        <v>2400</v>
      </c>
      <c r="F105" s="174">
        <v>1000</v>
      </c>
      <c r="G105" s="245">
        <v>1000</v>
      </c>
      <c r="H105" s="245">
        <v>1944</v>
      </c>
      <c r="I105" s="48">
        <v>1000</v>
      </c>
      <c r="J105" s="48">
        <v>1843.4</v>
      </c>
    </row>
    <row r="106" spans="1:10" x14ac:dyDescent="0.3">
      <c r="A106" s="132" t="s">
        <v>193</v>
      </c>
      <c r="B106" s="49"/>
      <c r="C106" s="49"/>
      <c r="D106" s="49"/>
      <c r="E106" s="85">
        <v>725</v>
      </c>
      <c r="F106" s="174">
        <v>850</v>
      </c>
      <c r="G106" s="245">
        <v>850</v>
      </c>
      <c r="H106" s="245">
        <v>504</v>
      </c>
      <c r="I106" s="48">
        <v>850</v>
      </c>
      <c r="J106" s="48">
        <v>504</v>
      </c>
    </row>
    <row r="107" spans="1:10" x14ac:dyDescent="0.3">
      <c r="A107" s="269" t="s">
        <v>296</v>
      </c>
      <c r="B107" s="270"/>
      <c r="C107" s="270"/>
      <c r="D107" s="270"/>
      <c r="E107" s="274">
        <v>2000</v>
      </c>
      <c r="F107" s="174">
        <v>0</v>
      </c>
      <c r="G107" s="245">
        <v>0</v>
      </c>
      <c r="H107" s="245">
        <v>0</v>
      </c>
      <c r="I107" s="48">
        <v>0</v>
      </c>
      <c r="J107" s="48">
        <v>0</v>
      </c>
    </row>
    <row r="108" spans="1:10" x14ac:dyDescent="0.3">
      <c r="A108" s="132" t="s">
        <v>99</v>
      </c>
      <c r="B108" s="49"/>
      <c r="C108" s="49"/>
      <c r="D108" s="49"/>
      <c r="E108" s="85">
        <v>3000</v>
      </c>
      <c r="F108" s="174">
        <v>2000</v>
      </c>
      <c r="G108" s="245">
        <v>2000</v>
      </c>
      <c r="H108" s="245">
        <v>1362.71</v>
      </c>
      <c r="I108" s="48">
        <v>3000</v>
      </c>
      <c r="J108" s="48">
        <v>2894.53</v>
      </c>
    </row>
    <row r="109" spans="1:10" x14ac:dyDescent="0.3">
      <c r="A109" s="132" t="s">
        <v>97</v>
      </c>
      <c r="B109" s="126"/>
      <c r="C109" s="125"/>
      <c r="D109" s="49"/>
      <c r="E109" s="85">
        <v>4500</v>
      </c>
      <c r="F109" s="174">
        <v>4500</v>
      </c>
      <c r="G109" s="245">
        <v>3000</v>
      </c>
      <c r="H109" s="245">
        <v>1022.64</v>
      </c>
      <c r="I109" s="48">
        <v>4500</v>
      </c>
      <c r="J109" s="48">
        <v>4345.5200000000004</v>
      </c>
    </row>
    <row r="110" spans="1:10" x14ac:dyDescent="0.3">
      <c r="A110" s="132" t="s">
        <v>190</v>
      </c>
      <c r="B110" s="49"/>
      <c r="C110" s="49"/>
      <c r="D110" s="49"/>
      <c r="E110" s="85"/>
      <c r="F110" s="174">
        <v>0</v>
      </c>
      <c r="G110" s="245">
        <v>100</v>
      </c>
      <c r="H110" s="245"/>
      <c r="I110" s="48">
        <v>100</v>
      </c>
      <c r="J110" s="48"/>
    </row>
    <row r="111" spans="1:10" x14ac:dyDescent="0.3">
      <c r="A111" s="132" t="s">
        <v>90</v>
      </c>
      <c r="B111" s="49"/>
      <c r="C111" s="49"/>
      <c r="D111" s="49"/>
      <c r="E111" s="85">
        <v>400</v>
      </c>
      <c r="F111" s="174">
        <v>400</v>
      </c>
      <c r="G111" s="245">
        <v>400</v>
      </c>
      <c r="H111" s="245">
        <v>52.1</v>
      </c>
      <c r="I111" s="48">
        <v>400</v>
      </c>
      <c r="J111" s="48">
        <v>97.05</v>
      </c>
    </row>
    <row r="112" spans="1:10" x14ac:dyDescent="0.3">
      <c r="A112" s="132" t="s">
        <v>92</v>
      </c>
      <c r="B112" s="49"/>
      <c r="C112" s="49"/>
      <c r="D112" s="49"/>
      <c r="E112" s="85">
        <v>400</v>
      </c>
      <c r="F112" s="174">
        <v>400</v>
      </c>
      <c r="G112" s="245">
        <v>400</v>
      </c>
      <c r="H112" s="245">
        <v>55.1</v>
      </c>
      <c r="I112" s="48">
        <v>400</v>
      </c>
      <c r="J112" s="48">
        <v>99.37</v>
      </c>
    </row>
    <row r="113" spans="1:10" x14ac:dyDescent="0.3">
      <c r="A113" s="132" t="s">
        <v>178</v>
      </c>
      <c r="B113" s="49"/>
      <c r="C113" s="49"/>
      <c r="D113" s="49"/>
      <c r="E113" s="85">
        <v>400</v>
      </c>
      <c r="F113" s="174">
        <v>400</v>
      </c>
      <c r="G113" s="245">
        <v>400</v>
      </c>
      <c r="H113" s="245">
        <v>61.57</v>
      </c>
      <c r="I113" s="48">
        <v>400</v>
      </c>
      <c r="J113" s="48">
        <v>419.75</v>
      </c>
    </row>
    <row r="114" spans="1:10" x14ac:dyDescent="0.3">
      <c r="A114" s="132" t="s">
        <v>288</v>
      </c>
      <c r="B114" s="49"/>
      <c r="C114" s="49"/>
      <c r="D114" s="49"/>
      <c r="E114" s="85">
        <v>900</v>
      </c>
      <c r="F114" s="174"/>
      <c r="G114" s="245"/>
      <c r="H114" s="245"/>
      <c r="I114" s="48"/>
      <c r="J114" s="48"/>
    </row>
    <row r="115" spans="1:10" x14ac:dyDescent="0.3">
      <c r="A115" s="132" t="s">
        <v>289</v>
      </c>
      <c r="B115" s="49"/>
      <c r="C115" s="49"/>
      <c r="D115" s="49"/>
      <c r="E115" s="85">
        <v>2500</v>
      </c>
      <c r="F115" s="174">
        <v>3500</v>
      </c>
      <c r="G115" s="245">
        <v>1000</v>
      </c>
      <c r="H115" s="245">
        <v>813.25</v>
      </c>
      <c r="I115" s="48">
        <v>1000</v>
      </c>
      <c r="J115" s="48">
        <v>1076.2</v>
      </c>
    </row>
    <row r="116" spans="1:10" x14ac:dyDescent="0.3">
      <c r="A116" s="132" t="s">
        <v>207</v>
      </c>
      <c r="B116" s="49"/>
      <c r="C116" s="49"/>
      <c r="D116" s="49"/>
      <c r="E116" s="225">
        <v>700</v>
      </c>
      <c r="F116" s="177">
        <v>700</v>
      </c>
      <c r="G116" s="248">
        <v>700</v>
      </c>
      <c r="H116" s="248">
        <v>344.5</v>
      </c>
      <c r="I116" s="50">
        <v>700</v>
      </c>
      <c r="J116" s="50">
        <v>386</v>
      </c>
    </row>
    <row r="117" spans="1:10" x14ac:dyDescent="0.3">
      <c r="A117" s="9" t="s">
        <v>106</v>
      </c>
      <c r="B117" s="49"/>
      <c r="C117" s="49"/>
      <c r="D117" s="49"/>
      <c r="E117" s="79">
        <f>SUM(E100:E116)</f>
        <v>26525</v>
      </c>
      <c r="F117" s="170">
        <f>SUM(F101:F116)</f>
        <v>21700</v>
      </c>
      <c r="G117" s="240">
        <f>SUM(G101:G116)</f>
        <v>16950</v>
      </c>
      <c r="H117" s="240">
        <f>SUM(H101:H116)</f>
        <v>9898.02</v>
      </c>
      <c r="I117" s="204">
        <f>SUM(I101:I116)</f>
        <v>20450</v>
      </c>
      <c r="J117" s="204">
        <f>SUM(J101:J116)</f>
        <v>17169.36</v>
      </c>
    </row>
    <row r="118" spans="1:10" x14ac:dyDescent="0.3">
      <c r="A118" s="9"/>
      <c r="B118" s="49"/>
      <c r="C118" s="49"/>
      <c r="D118" s="49"/>
      <c r="E118" s="79"/>
      <c r="F118" s="170"/>
      <c r="G118" s="240"/>
      <c r="H118" s="240"/>
      <c r="I118" s="204"/>
      <c r="J118" s="204"/>
    </row>
    <row r="119" spans="1:10" x14ac:dyDescent="0.3">
      <c r="A119" s="9" t="s">
        <v>255</v>
      </c>
      <c r="B119" s="49"/>
      <c r="C119" s="49"/>
      <c r="D119" s="49"/>
      <c r="E119" s="79"/>
      <c r="F119" s="170"/>
      <c r="G119" s="240"/>
      <c r="H119" s="240"/>
      <c r="I119" s="204"/>
      <c r="J119" s="204"/>
    </row>
    <row r="120" spans="1:10" x14ac:dyDescent="0.3">
      <c r="A120" s="134" t="s">
        <v>283</v>
      </c>
      <c r="B120" s="49"/>
      <c r="C120" s="49"/>
      <c r="D120" s="49"/>
      <c r="E120" s="79">
        <v>800</v>
      </c>
      <c r="F120" s="170">
        <v>750</v>
      </c>
      <c r="G120" s="240">
        <v>400</v>
      </c>
      <c r="H120" s="240"/>
      <c r="I120" s="204">
        <v>0</v>
      </c>
      <c r="J120" s="204">
        <v>0</v>
      </c>
    </row>
    <row r="121" spans="1:10" x14ac:dyDescent="0.3">
      <c r="A121" s="132" t="s">
        <v>284</v>
      </c>
      <c r="B121" s="49"/>
      <c r="C121" s="49"/>
      <c r="D121" s="49"/>
      <c r="E121" s="85">
        <v>800</v>
      </c>
      <c r="F121" s="174">
        <v>750</v>
      </c>
      <c r="G121" s="245">
        <v>400</v>
      </c>
      <c r="H121" s="245">
        <v>400</v>
      </c>
      <c r="I121" s="48">
        <v>400</v>
      </c>
      <c r="J121" s="48">
        <v>400</v>
      </c>
    </row>
    <row r="122" spans="1:10" x14ac:dyDescent="0.3">
      <c r="A122" s="132" t="s">
        <v>237</v>
      </c>
      <c r="B122" s="49"/>
      <c r="C122" s="49"/>
      <c r="D122" s="49"/>
      <c r="E122" s="85">
        <v>3900</v>
      </c>
      <c r="F122" s="174">
        <v>4500</v>
      </c>
      <c r="G122" s="245">
        <v>4500</v>
      </c>
      <c r="H122" s="245">
        <v>4216.93</v>
      </c>
      <c r="I122" s="48"/>
      <c r="J122" s="48"/>
    </row>
    <row r="123" spans="1:10" x14ac:dyDescent="0.3">
      <c r="A123" s="132" t="s">
        <v>108</v>
      </c>
      <c r="B123" s="49"/>
      <c r="C123" s="49"/>
      <c r="D123" s="49"/>
      <c r="E123" s="85">
        <v>700</v>
      </c>
      <c r="F123" s="174">
        <v>100</v>
      </c>
      <c r="G123" s="245">
        <v>100</v>
      </c>
      <c r="H123" s="245">
        <v>90.57</v>
      </c>
      <c r="I123" s="48">
        <v>4000</v>
      </c>
      <c r="J123" s="48">
        <v>4000</v>
      </c>
    </row>
    <row r="124" spans="1:10" x14ac:dyDescent="0.3">
      <c r="A124" s="132" t="s">
        <v>281</v>
      </c>
      <c r="B124" s="49"/>
      <c r="C124" s="49"/>
      <c r="D124" s="49"/>
      <c r="E124" s="224">
        <v>2400</v>
      </c>
      <c r="F124" s="176">
        <v>3000</v>
      </c>
      <c r="G124" s="247">
        <v>3200</v>
      </c>
      <c r="H124" s="247">
        <v>2191.9</v>
      </c>
      <c r="I124" s="213">
        <v>3000</v>
      </c>
      <c r="J124" s="213">
        <v>2353.8000000000002</v>
      </c>
    </row>
    <row r="125" spans="1:10" x14ac:dyDescent="0.3">
      <c r="A125" s="132" t="s">
        <v>113</v>
      </c>
      <c r="B125" s="49"/>
      <c r="C125" s="49"/>
      <c r="D125" s="49"/>
      <c r="E125" s="85">
        <v>800</v>
      </c>
      <c r="F125" s="174">
        <v>750</v>
      </c>
      <c r="G125" s="245">
        <v>400</v>
      </c>
      <c r="H125" s="245">
        <v>400</v>
      </c>
      <c r="I125" s="48">
        <v>400</v>
      </c>
      <c r="J125" s="48">
        <v>400</v>
      </c>
    </row>
    <row r="126" spans="1:10" x14ac:dyDescent="0.3">
      <c r="A126" s="139" t="s">
        <v>238</v>
      </c>
      <c r="B126" s="150"/>
      <c r="C126" s="150"/>
      <c r="D126" s="150"/>
      <c r="E126" s="223">
        <v>4500</v>
      </c>
      <c r="F126" s="175">
        <v>7950</v>
      </c>
      <c r="G126" s="246">
        <v>7950</v>
      </c>
      <c r="H126" s="245">
        <v>4950</v>
      </c>
      <c r="I126" s="48"/>
      <c r="J126" s="48"/>
    </row>
    <row r="127" spans="1:10" x14ac:dyDescent="0.3">
      <c r="A127" s="139" t="s">
        <v>109</v>
      </c>
      <c r="B127" s="150"/>
      <c r="C127" s="150"/>
      <c r="D127" s="150"/>
      <c r="E127" s="223">
        <v>3450</v>
      </c>
      <c r="F127" s="175"/>
      <c r="G127" s="246"/>
      <c r="H127" s="245">
        <v>3000</v>
      </c>
      <c r="I127" s="48">
        <v>7950</v>
      </c>
      <c r="J127" s="48">
        <v>7950</v>
      </c>
    </row>
    <row r="128" spans="1:10" x14ac:dyDescent="0.3">
      <c r="A128" s="139" t="s">
        <v>285</v>
      </c>
      <c r="B128" s="150"/>
      <c r="C128" s="150"/>
      <c r="D128" s="150"/>
      <c r="E128" s="223">
        <v>3900</v>
      </c>
      <c r="F128" s="175">
        <v>4500</v>
      </c>
      <c r="G128" s="246">
        <v>4500</v>
      </c>
      <c r="H128" s="245">
        <v>2177.75</v>
      </c>
      <c r="I128" s="48"/>
      <c r="J128" s="48"/>
    </row>
    <row r="129" spans="1:10" x14ac:dyDescent="0.3">
      <c r="A129" s="139" t="s">
        <v>182</v>
      </c>
      <c r="B129" s="150"/>
      <c r="C129" s="150"/>
      <c r="D129" s="150"/>
      <c r="E129" s="253">
        <v>700</v>
      </c>
      <c r="F129" s="237">
        <v>0</v>
      </c>
      <c r="G129" s="254">
        <v>0</v>
      </c>
      <c r="H129" s="248">
        <v>2322.25</v>
      </c>
      <c r="I129" s="50">
        <v>4000</v>
      </c>
      <c r="J129" s="50">
        <v>4590.28</v>
      </c>
    </row>
    <row r="130" spans="1:10" x14ac:dyDescent="0.3">
      <c r="A130" s="9" t="s">
        <v>257</v>
      </c>
      <c r="B130" s="49"/>
      <c r="C130" s="49"/>
      <c r="D130" s="49"/>
      <c r="E130" s="79">
        <f>SUM(E120:E129)</f>
        <v>21950</v>
      </c>
      <c r="F130" s="170">
        <f>SUM(F120:F129)</f>
        <v>22300</v>
      </c>
      <c r="G130" s="240">
        <f>SUM(G120:G129)</f>
        <v>21450</v>
      </c>
      <c r="H130" s="240">
        <f>SUM(H120:H129)</f>
        <v>19749.400000000001</v>
      </c>
      <c r="I130" s="204">
        <f>SUM(I121:I129)</f>
        <v>19750</v>
      </c>
      <c r="J130" s="204">
        <f>SUM(J121:J129)</f>
        <v>19694.079999999998</v>
      </c>
    </row>
    <row r="131" spans="1:10" x14ac:dyDescent="0.3">
      <c r="A131" s="49"/>
      <c r="B131" s="49"/>
      <c r="C131" s="49"/>
      <c r="D131" s="49"/>
      <c r="E131" s="79"/>
      <c r="F131" s="170"/>
      <c r="G131" s="240"/>
      <c r="H131" s="240"/>
      <c r="I131" s="204"/>
      <c r="J131" s="204"/>
    </row>
    <row r="132" spans="1:10" x14ac:dyDescent="0.3">
      <c r="A132" s="9" t="s">
        <v>116</v>
      </c>
      <c r="B132" s="49"/>
      <c r="C132" s="49"/>
      <c r="D132" s="49"/>
      <c r="E132" s="79"/>
      <c r="F132" s="170"/>
      <c r="G132" s="240"/>
      <c r="H132" s="240"/>
      <c r="I132" s="204"/>
      <c r="J132" s="204"/>
    </row>
    <row r="133" spans="1:10" x14ac:dyDescent="0.3">
      <c r="A133" s="132" t="s">
        <v>118</v>
      </c>
      <c r="B133" s="49"/>
      <c r="C133" s="49"/>
      <c r="D133" s="49"/>
      <c r="E133" s="224"/>
      <c r="F133" s="176"/>
      <c r="G133" s="247"/>
      <c r="H133" s="247"/>
      <c r="I133" s="213">
        <v>6000</v>
      </c>
      <c r="J133" s="213">
        <v>5400</v>
      </c>
    </row>
    <row r="134" spans="1:10" x14ac:dyDescent="0.3">
      <c r="A134" s="132" t="s">
        <v>212</v>
      </c>
      <c r="B134" s="49"/>
      <c r="C134" s="245"/>
      <c r="D134" s="119"/>
      <c r="E134" s="85">
        <v>23400</v>
      </c>
      <c r="F134" s="174">
        <f>6*3900</f>
        <v>23400</v>
      </c>
      <c r="G134" s="245">
        <v>23400</v>
      </c>
      <c r="H134" s="245">
        <v>22680.3</v>
      </c>
      <c r="I134" s="48">
        <v>19200</v>
      </c>
      <c r="J134" s="48">
        <v>16718.259999999998</v>
      </c>
    </row>
    <row r="135" spans="1:10" x14ac:dyDescent="0.3">
      <c r="A135" s="132" t="s">
        <v>117</v>
      </c>
      <c r="B135" s="49"/>
      <c r="C135" s="245"/>
      <c r="D135" s="119"/>
      <c r="E135" s="225">
        <v>55968</v>
      </c>
      <c r="F135" s="177">
        <f>6*7200</f>
        <v>43200</v>
      </c>
      <c r="G135" s="248">
        <v>43200</v>
      </c>
      <c r="H135" s="248">
        <v>42745</v>
      </c>
      <c r="I135" s="50">
        <v>35676</v>
      </c>
      <c r="J135" s="50">
        <v>28430.52</v>
      </c>
    </row>
    <row r="136" spans="1:10" x14ac:dyDescent="0.3">
      <c r="A136" s="9" t="s">
        <v>183</v>
      </c>
      <c r="B136" s="49"/>
      <c r="C136" s="49"/>
      <c r="D136" s="49"/>
      <c r="E136" s="79">
        <f t="shared" ref="E136:J136" si="2">SUM(E133:E135)</f>
        <v>79368</v>
      </c>
      <c r="F136" s="170">
        <f t="shared" si="2"/>
        <v>66600</v>
      </c>
      <c r="G136" s="240">
        <f t="shared" si="2"/>
        <v>66600</v>
      </c>
      <c r="H136" s="240">
        <f t="shared" si="2"/>
        <v>65425.3</v>
      </c>
      <c r="I136" s="204">
        <f t="shared" si="2"/>
        <v>60876</v>
      </c>
      <c r="J136" s="204">
        <f t="shared" si="2"/>
        <v>50548.78</v>
      </c>
    </row>
    <row r="137" spans="1:10" x14ac:dyDescent="0.3">
      <c r="A137" s="49" t="s">
        <v>120</v>
      </c>
      <c r="B137" s="49"/>
      <c r="C137" s="49"/>
      <c r="D137" s="49"/>
      <c r="E137" s="79"/>
      <c r="F137" s="170"/>
      <c r="G137" s="240"/>
      <c r="H137" s="240"/>
      <c r="I137" s="204"/>
      <c r="J137" s="204"/>
    </row>
    <row r="138" spans="1:10" x14ac:dyDescent="0.3">
      <c r="A138" s="16" t="s">
        <v>242</v>
      </c>
      <c r="B138" s="49"/>
      <c r="C138" s="49"/>
      <c r="D138" s="49"/>
      <c r="E138" s="79"/>
      <c r="F138" s="170"/>
      <c r="G138" s="240"/>
      <c r="H138" s="240"/>
      <c r="I138" s="204"/>
      <c r="J138" s="204" t="s">
        <v>10</v>
      </c>
    </row>
    <row r="139" spans="1:10" x14ac:dyDescent="0.3">
      <c r="A139" s="103" t="s">
        <v>261</v>
      </c>
      <c r="B139" s="49"/>
      <c r="C139" s="49"/>
      <c r="D139" s="49"/>
      <c r="E139" s="79"/>
      <c r="F139" s="170"/>
      <c r="G139" s="240"/>
      <c r="H139" s="240">
        <v>217.5</v>
      </c>
      <c r="I139" s="204"/>
      <c r="J139" s="204">
        <v>1297.5</v>
      </c>
    </row>
    <row r="140" spans="1:10" x14ac:dyDescent="0.3">
      <c r="A140" s="103" t="s">
        <v>282</v>
      </c>
      <c r="B140" s="49"/>
      <c r="C140" s="49"/>
      <c r="D140" s="49"/>
      <c r="E140" s="79"/>
      <c r="F140" s="170"/>
      <c r="G140" s="240"/>
      <c r="H140" s="240">
        <f>2841.69-5862.71</f>
        <v>-3021.02</v>
      </c>
      <c r="I140" s="204"/>
      <c r="J140" s="204">
        <v>1916</v>
      </c>
    </row>
    <row r="141" spans="1:10" x14ac:dyDescent="0.3">
      <c r="A141" s="132" t="s">
        <v>268</v>
      </c>
      <c r="B141" s="49"/>
      <c r="C141" s="49"/>
      <c r="D141" s="49"/>
      <c r="E141" s="79">
        <f>E47</f>
        <v>34000</v>
      </c>
      <c r="F141" s="170">
        <f>F46</f>
        <v>25500</v>
      </c>
      <c r="G141" s="240">
        <v>21750</v>
      </c>
      <c r="H141" s="240">
        <v>22093.26</v>
      </c>
      <c r="I141" s="204">
        <f>I46</f>
        <v>17000</v>
      </c>
      <c r="J141" s="204">
        <v>17714.03</v>
      </c>
    </row>
    <row r="142" spans="1:10" x14ac:dyDescent="0.3">
      <c r="A142" s="132" t="s">
        <v>225</v>
      </c>
      <c r="B142" s="49"/>
      <c r="C142" s="49"/>
      <c r="D142" s="49"/>
      <c r="E142" s="79">
        <v>0</v>
      </c>
      <c r="F142" s="170">
        <v>2500</v>
      </c>
      <c r="G142" s="240">
        <v>2500</v>
      </c>
      <c r="H142" s="240">
        <v>0</v>
      </c>
      <c r="I142" s="204">
        <v>2000</v>
      </c>
      <c r="J142" s="204">
        <v>2768.8</v>
      </c>
    </row>
    <row r="143" spans="1:10" x14ac:dyDescent="0.3">
      <c r="A143" s="132" t="s">
        <v>258</v>
      </c>
      <c r="B143" s="140">
        <f>B28</f>
        <v>17000</v>
      </c>
      <c r="C143" s="141">
        <v>0.5</v>
      </c>
      <c r="D143" s="142"/>
      <c r="E143" s="222">
        <f>B143*C143</f>
        <v>8500</v>
      </c>
      <c r="F143" s="188">
        <f>+C143*D143</f>
        <v>0</v>
      </c>
      <c r="G143" s="241">
        <v>1740</v>
      </c>
      <c r="H143" s="240">
        <v>0</v>
      </c>
      <c r="I143" s="204"/>
      <c r="J143" s="204"/>
    </row>
    <row r="144" spans="1:10" x14ac:dyDescent="0.3">
      <c r="A144" s="103" t="s">
        <v>124</v>
      </c>
      <c r="B144" s="49"/>
      <c r="C144" s="49"/>
      <c r="D144" s="49"/>
      <c r="E144" s="226">
        <v>14500</v>
      </c>
      <c r="F144" s="178">
        <v>14500</v>
      </c>
      <c r="G144" s="249">
        <v>17500</v>
      </c>
      <c r="H144" s="249">
        <v>14987.08</v>
      </c>
      <c r="I144" s="216">
        <v>0</v>
      </c>
      <c r="J144" s="216">
        <v>16542.78</v>
      </c>
    </row>
    <row r="145" spans="1:10" x14ac:dyDescent="0.3">
      <c r="A145" s="16" t="s">
        <v>125</v>
      </c>
      <c r="B145" s="49"/>
      <c r="C145" s="49"/>
      <c r="D145" s="49"/>
      <c r="E145" s="85">
        <f>SUM(E141:E144)</f>
        <v>57000</v>
      </c>
      <c r="F145" s="174">
        <f>SUM(F141:F144)</f>
        <v>42500</v>
      </c>
      <c r="G145" s="245">
        <f>SUM(G141:G144)</f>
        <v>43490</v>
      </c>
      <c r="H145" s="245">
        <f>SUM(H139:H144)</f>
        <v>34276.82</v>
      </c>
      <c r="I145" s="48">
        <f>SUM(I141:I144)</f>
        <v>19000</v>
      </c>
      <c r="J145" s="48">
        <f>SUM(J139:J144)</f>
        <v>40239.11</v>
      </c>
    </row>
    <row r="146" spans="1:10" x14ac:dyDescent="0.3">
      <c r="A146" s="48"/>
      <c r="B146" s="49"/>
      <c r="C146" s="49"/>
      <c r="D146" s="49"/>
      <c r="E146" s="85"/>
      <c r="F146" s="174"/>
      <c r="G146" s="245"/>
      <c r="H146" s="245"/>
      <c r="I146" s="48"/>
      <c r="J146" s="57"/>
    </row>
    <row r="147" spans="1:10" ht="16.2" thickBot="1" x14ac:dyDescent="0.35">
      <c r="A147" s="16" t="s">
        <v>126</v>
      </c>
      <c r="B147" s="49"/>
      <c r="C147" s="49"/>
      <c r="D147" s="49"/>
      <c r="E147" s="92">
        <f t="shared" ref="E147:J147" si="3">E87+E97+E117+E130+E136+E145</f>
        <v>752848</v>
      </c>
      <c r="F147" s="179">
        <f t="shared" si="3"/>
        <v>699750</v>
      </c>
      <c r="G147" s="250">
        <f t="shared" si="3"/>
        <v>693410</v>
      </c>
      <c r="H147" s="250">
        <f t="shared" si="3"/>
        <v>685078.05</v>
      </c>
      <c r="I147" s="217">
        <f t="shared" si="3"/>
        <v>668706</v>
      </c>
      <c r="J147" s="211">
        <f t="shared" si="3"/>
        <v>662697.18999999994</v>
      </c>
    </row>
    <row r="148" spans="1:10" ht="16.2" thickTop="1" x14ac:dyDescent="0.3">
      <c r="A148" s="48"/>
      <c r="B148" s="49"/>
      <c r="C148" s="49"/>
      <c r="D148" s="49"/>
      <c r="E148" s="85"/>
      <c r="F148" s="174"/>
      <c r="G148" s="245"/>
      <c r="H148" s="245"/>
      <c r="I148" s="48"/>
      <c r="J148" s="57"/>
    </row>
    <row r="149" spans="1:10" x14ac:dyDescent="0.3">
      <c r="A149" s="48"/>
      <c r="B149" s="49"/>
      <c r="C149" s="49"/>
      <c r="D149" s="49"/>
      <c r="E149" s="85"/>
      <c r="F149" s="174"/>
      <c r="G149" s="245"/>
      <c r="H149" s="245"/>
      <c r="I149" s="48"/>
      <c r="J149" s="57"/>
    </row>
    <row r="150" spans="1:10" x14ac:dyDescent="0.3">
      <c r="A150" s="16" t="s">
        <v>127</v>
      </c>
      <c r="B150" s="49"/>
      <c r="C150" s="49"/>
      <c r="D150" s="49"/>
      <c r="E150" s="85"/>
      <c r="F150" s="174"/>
      <c r="G150" s="245"/>
      <c r="H150" s="245"/>
      <c r="I150" s="48"/>
      <c r="J150" s="57"/>
    </row>
    <row r="151" spans="1:10" ht="16.2" thickBot="1" x14ac:dyDescent="0.35">
      <c r="A151" s="16" t="s">
        <v>128</v>
      </c>
      <c r="B151" s="49"/>
      <c r="C151" s="49"/>
      <c r="D151" s="49"/>
      <c r="E151" s="92">
        <f>E55-E147</f>
        <v>2052</v>
      </c>
      <c r="F151" s="179">
        <f>F55-F147</f>
        <v>2750</v>
      </c>
      <c r="G151" s="250">
        <f>G55-G147-G148</f>
        <v>590</v>
      </c>
      <c r="H151" s="250">
        <f>H55-H147</f>
        <v>24829.060000000056</v>
      </c>
      <c r="I151" s="217">
        <f>I55-I147-I148</f>
        <v>-5556</v>
      </c>
      <c r="J151" s="211">
        <f>J55-J147-J148</f>
        <v>-60740.909999999916</v>
      </c>
    </row>
    <row r="152" spans="1:10" ht="16.2" thickTop="1" x14ac:dyDescent="0.3">
      <c r="A152" s="48"/>
      <c r="B152" s="49"/>
      <c r="C152" s="49"/>
      <c r="D152" s="49"/>
      <c r="E152" s="85"/>
      <c r="F152" s="174"/>
      <c r="G152" s="245"/>
      <c r="H152" s="245"/>
      <c r="I152" s="48"/>
      <c r="J152" s="57"/>
    </row>
    <row r="153" spans="1:10" ht="16.2" thickBot="1" x14ac:dyDescent="0.35">
      <c r="A153" s="104"/>
      <c r="B153" s="105"/>
      <c r="C153" s="105"/>
      <c r="D153" s="105"/>
      <c r="E153" s="110"/>
      <c r="F153" s="182"/>
      <c r="G153" s="255"/>
      <c r="H153" s="255"/>
      <c r="I153" s="218"/>
      <c r="J153" s="218"/>
    </row>
    <row r="154" spans="1:10" ht="16.2" thickTop="1" x14ac:dyDescent="0.3">
      <c r="A154" s="19" t="s">
        <v>129</v>
      </c>
      <c r="B154" s="87"/>
      <c r="C154" s="87"/>
      <c r="D154" s="87"/>
      <c r="E154" s="93"/>
      <c r="F154" s="183"/>
      <c r="G154" s="256"/>
      <c r="H154" s="256"/>
      <c r="I154" s="219"/>
      <c r="J154" s="219"/>
    </row>
    <row r="155" spans="1:10" x14ac:dyDescent="0.3">
      <c r="A155" s="48" t="s">
        <v>130</v>
      </c>
      <c r="B155" s="49"/>
      <c r="C155" s="49"/>
      <c r="D155" s="49"/>
      <c r="E155" s="85"/>
      <c r="F155" s="174"/>
      <c r="G155" s="245"/>
      <c r="H155" s="245"/>
      <c r="I155" s="57"/>
      <c r="J155" s="48"/>
    </row>
    <row r="156" spans="1:10" x14ac:dyDescent="0.3">
      <c r="A156" s="89">
        <v>37895</v>
      </c>
      <c r="B156" s="49"/>
      <c r="C156" s="49"/>
      <c r="D156" s="49"/>
      <c r="E156" s="64"/>
      <c r="F156" s="169"/>
      <c r="G156" s="238">
        <v>37586.14</v>
      </c>
      <c r="H156" s="238">
        <v>41127.58</v>
      </c>
      <c r="I156" s="202">
        <v>40592.699999999997</v>
      </c>
      <c r="J156" s="48">
        <v>37365.67</v>
      </c>
    </row>
    <row r="157" spans="1:10" x14ac:dyDescent="0.3">
      <c r="A157" s="89" t="s">
        <v>286</v>
      </c>
      <c r="B157" s="49"/>
      <c r="C157" s="49"/>
      <c r="D157" s="49"/>
      <c r="E157" s="64"/>
      <c r="F157" s="235">
        <v>47850</v>
      </c>
      <c r="I157" s="202" t="s">
        <v>10</v>
      </c>
      <c r="J157" s="48"/>
    </row>
    <row r="158" spans="1:10" x14ac:dyDescent="0.3">
      <c r="A158" s="89">
        <v>38626</v>
      </c>
      <c r="B158" s="49"/>
      <c r="C158" s="49"/>
      <c r="D158" s="49"/>
      <c r="E158" s="64">
        <v>48350</v>
      </c>
      <c r="G158" s="238" t="s">
        <v>10</v>
      </c>
      <c r="H158" s="238"/>
      <c r="I158" s="202"/>
      <c r="J158" s="48"/>
    </row>
    <row r="159" spans="1:10" x14ac:dyDescent="0.3">
      <c r="A159" s="48"/>
      <c r="B159" s="49"/>
      <c r="C159" s="49"/>
      <c r="D159" s="49"/>
      <c r="E159" s="85"/>
      <c r="F159" s="174"/>
      <c r="G159" s="245"/>
      <c r="H159" s="245"/>
      <c r="I159" s="57"/>
      <c r="J159" s="48"/>
    </row>
    <row r="160" spans="1:10" x14ac:dyDescent="0.3">
      <c r="A160" s="16" t="s">
        <v>134</v>
      </c>
      <c r="B160" s="49"/>
      <c r="C160" s="49"/>
      <c r="D160" s="49"/>
      <c r="E160" s="85"/>
      <c r="F160" s="174"/>
      <c r="G160" s="245"/>
      <c r="H160" s="245"/>
      <c r="I160" s="57"/>
      <c r="J160" s="48"/>
    </row>
    <row r="161" spans="1:10" x14ac:dyDescent="0.3">
      <c r="A161" s="48" t="str">
        <f>$A$26</f>
        <v>FY 2003-2004</v>
      </c>
      <c r="B161" s="63">
        <f>B26</f>
        <v>17400</v>
      </c>
      <c r="C161" s="62">
        <f>C45</f>
        <v>1.25</v>
      </c>
      <c r="D161" s="62"/>
      <c r="E161" s="68"/>
      <c r="F161" s="168"/>
      <c r="G161" s="244">
        <f>B161*C161</f>
        <v>21750</v>
      </c>
      <c r="H161" s="244">
        <v>22093.26</v>
      </c>
      <c r="I161" s="57">
        <v>18850</v>
      </c>
      <c r="J161" s="48">
        <v>17714.03</v>
      </c>
    </row>
    <row r="162" spans="1:10" x14ac:dyDescent="0.3">
      <c r="A162" s="48" t="str">
        <f>$A$27</f>
        <v>FY 2004-2005</v>
      </c>
      <c r="B162" s="63">
        <f>B27</f>
        <v>17000</v>
      </c>
      <c r="C162" s="62">
        <f>C46</f>
        <v>1.5</v>
      </c>
      <c r="D162" s="62"/>
      <c r="E162" s="68"/>
      <c r="F162" s="259">
        <f>B162*C162</f>
        <v>25500</v>
      </c>
      <c r="G162" s="244"/>
      <c r="H162" s="244"/>
      <c r="I162" s="57"/>
      <c r="J162" s="48"/>
    </row>
    <row r="163" spans="1:10" x14ac:dyDescent="0.3">
      <c r="A163" s="48" t="str">
        <f>$A$28</f>
        <v>FY 2005-2006</v>
      </c>
      <c r="B163" s="63">
        <f>B28</f>
        <v>17000</v>
      </c>
      <c r="C163" s="62">
        <v>2</v>
      </c>
      <c r="D163" s="62"/>
      <c r="E163" s="71">
        <f>B163*C163</f>
        <v>34000</v>
      </c>
      <c r="F163" s="181"/>
      <c r="G163" s="257"/>
      <c r="H163" s="257"/>
      <c r="I163" s="219"/>
      <c r="J163" s="50"/>
    </row>
    <row r="164" spans="1:10" x14ac:dyDescent="0.3">
      <c r="A164" s="48" t="s">
        <v>135</v>
      </c>
      <c r="B164" s="49"/>
      <c r="C164" s="49"/>
      <c r="D164" s="49"/>
      <c r="E164" s="85">
        <f>SUM(E158:E163)</f>
        <v>82350</v>
      </c>
      <c r="F164" s="174">
        <f>SUM(F157:F163)</f>
        <v>73350</v>
      </c>
      <c r="G164" s="245">
        <f>SUM(G156:G162)</f>
        <v>59336.14</v>
      </c>
      <c r="H164" s="245">
        <f>SUM(H156:H162)</f>
        <v>63220.84</v>
      </c>
      <c r="I164" s="57">
        <f>SUM(I156:I161)</f>
        <v>59442.7</v>
      </c>
      <c r="J164" s="48">
        <f>SUM(J156:J163)</f>
        <v>55079.7</v>
      </c>
    </row>
    <row r="165" spans="1:10" x14ac:dyDescent="0.3">
      <c r="A165" s="48"/>
      <c r="B165" s="49"/>
      <c r="C165" s="49"/>
      <c r="D165" s="49"/>
      <c r="E165" s="85"/>
      <c r="F165" s="174"/>
      <c r="G165" s="245"/>
      <c r="H165" s="245"/>
      <c r="I165" s="57"/>
      <c r="J165" s="48"/>
    </row>
    <row r="166" spans="1:10" x14ac:dyDescent="0.3">
      <c r="A166" s="16" t="s">
        <v>136</v>
      </c>
      <c r="B166" s="49"/>
      <c r="C166" s="49"/>
      <c r="D166" s="49"/>
      <c r="E166" s="85"/>
      <c r="F166" s="174"/>
      <c r="G166" s="245"/>
      <c r="H166" s="245"/>
      <c r="I166" s="57"/>
      <c r="J166" s="48"/>
    </row>
    <row r="167" spans="1:10" x14ac:dyDescent="0.3">
      <c r="A167" s="48" t="s">
        <v>259</v>
      </c>
      <c r="B167" s="120">
        <v>50</v>
      </c>
      <c r="C167" s="76">
        <v>350</v>
      </c>
      <c r="D167" s="62"/>
      <c r="E167" s="85"/>
      <c r="F167" s="174"/>
      <c r="G167" s="245">
        <f>B167*C167</f>
        <v>17500</v>
      </c>
      <c r="H167" s="245">
        <v>15370.84</v>
      </c>
      <c r="I167" s="57">
        <v>20000</v>
      </c>
      <c r="J167" s="48">
        <v>13952.12</v>
      </c>
    </row>
    <row r="168" spans="1:10" x14ac:dyDescent="0.3">
      <c r="A168" s="48" t="s">
        <v>274</v>
      </c>
      <c r="B168" s="120">
        <v>50</v>
      </c>
      <c r="C168" s="76">
        <v>500</v>
      </c>
      <c r="D168" s="62"/>
      <c r="E168" s="85"/>
      <c r="F168" s="174">
        <f>C168*B168</f>
        <v>25000</v>
      </c>
      <c r="H168" s="245"/>
      <c r="I168" s="57"/>
      <c r="J168" s="48"/>
    </row>
    <row r="169" spans="1:10" x14ac:dyDescent="0.3">
      <c r="A169" s="48" t="s">
        <v>279</v>
      </c>
      <c r="B169" s="120">
        <v>50</v>
      </c>
      <c r="C169" s="76">
        <v>1250</v>
      </c>
      <c r="D169" s="62"/>
      <c r="E169" s="91">
        <f>B169*C169</f>
        <v>62500</v>
      </c>
      <c r="F169" s="260"/>
      <c r="G169" s="258"/>
      <c r="H169" s="258"/>
      <c r="I169" s="219"/>
      <c r="J169" s="50"/>
    </row>
    <row r="170" spans="1:10" ht="16.2" thickBot="1" x14ac:dyDescent="0.35">
      <c r="A170" s="16" t="s">
        <v>140</v>
      </c>
      <c r="B170" s="49"/>
      <c r="C170" s="49"/>
      <c r="D170" s="49"/>
      <c r="E170" s="92">
        <f>E164-E169</f>
        <v>19850</v>
      </c>
      <c r="F170" s="179">
        <f>F164-F168</f>
        <v>48350</v>
      </c>
      <c r="G170" s="250">
        <f>G164-G167</f>
        <v>41836.14</v>
      </c>
      <c r="H170" s="250">
        <f>H164-H167</f>
        <v>47850</v>
      </c>
      <c r="I170" s="211">
        <f>I164-I167</f>
        <v>39442.699999999997</v>
      </c>
      <c r="J170" s="220">
        <f>J164-J167</f>
        <v>41127.579999999994</v>
      </c>
    </row>
    <row r="171" spans="1:10" ht="16.2" thickTop="1" x14ac:dyDescent="0.3">
      <c r="A171" s="16"/>
      <c r="B171" s="49"/>
      <c r="C171" s="49"/>
      <c r="D171" s="49"/>
      <c r="E171" s="85"/>
      <c r="F171" s="174"/>
      <c r="G171" s="245"/>
      <c r="H171" s="245"/>
      <c r="I171" s="57"/>
      <c r="J171" s="48"/>
    </row>
    <row r="172" spans="1:10" x14ac:dyDescent="0.3">
      <c r="A172" s="48"/>
      <c r="B172" s="49"/>
      <c r="C172" s="49"/>
      <c r="D172" s="49"/>
      <c r="E172" s="85"/>
      <c r="F172" s="174"/>
      <c r="G172" s="245"/>
      <c r="H172" s="245"/>
      <c r="I172" s="48"/>
      <c r="J172" s="48"/>
    </row>
    <row r="173" spans="1:10" ht="16.2" thickBot="1" x14ac:dyDescent="0.35">
      <c r="A173" s="104"/>
      <c r="B173" s="105"/>
      <c r="C173" s="105"/>
      <c r="D173" s="105"/>
      <c r="E173" s="110"/>
      <c r="F173" s="182"/>
      <c r="G173" s="255"/>
      <c r="H173" s="255"/>
      <c r="I173" s="104"/>
      <c r="J173" s="48"/>
    </row>
    <row r="174" spans="1:10" ht="16.2" thickTop="1" x14ac:dyDescent="0.3">
      <c r="A174" s="19" t="s">
        <v>143</v>
      </c>
      <c r="B174" s="87"/>
      <c r="C174" s="87"/>
      <c r="D174" s="87"/>
      <c r="E174" s="93"/>
      <c r="F174" s="183"/>
      <c r="G174" s="256"/>
      <c r="H174" s="256"/>
      <c r="I174" s="19"/>
      <c r="J174" s="227"/>
    </row>
    <row r="175" spans="1:10" x14ac:dyDescent="0.3">
      <c r="A175" s="48"/>
      <c r="B175" s="49"/>
      <c r="C175" s="49"/>
      <c r="D175" s="49"/>
      <c r="E175" s="85"/>
      <c r="F175" s="174"/>
      <c r="G175" s="245"/>
      <c r="H175" s="245"/>
      <c r="I175" s="48"/>
      <c r="J175" s="48"/>
    </row>
    <row r="176" spans="1:10" x14ac:dyDescent="0.3">
      <c r="A176" s="48" t="s">
        <v>144</v>
      </c>
      <c r="B176" s="49"/>
      <c r="C176" s="49"/>
      <c r="D176" s="49"/>
      <c r="E176" s="64">
        <f>C28</f>
        <v>30.5</v>
      </c>
      <c r="F176" s="169">
        <f>C27</f>
        <v>26.5</v>
      </c>
      <c r="G176" s="238">
        <v>25.5</v>
      </c>
      <c r="H176" s="238">
        <v>25.5</v>
      </c>
      <c r="I176" s="202">
        <f>C26</f>
        <v>23.3</v>
      </c>
      <c r="J176" s="202">
        <v>23.3</v>
      </c>
    </row>
    <row r="177" spans="1:10" x14ac:dyDescent="0.3">
      <c r="A177" s="48"/>
      <c r="B177" s="49"/>
      <c r="C177" s="49"/>
      <c r="D177" s="49"/>
      <c r="E177" s="85"/>
      <c r="F177" s="174"/>
      <c r="G177" s="245"/>
      <c r="H177" s="245"/>
      <c r="I177" s="48"/>
      <c r="J177" s="48"/>
    </row>
    <row r="178" spans="1:10" x14ac:dyDescent="0.3">
      <c r="A178" s="48" t="s">
        <v>146</v>
      </c>
      <c r="B178" s="49"/>
      <c r="C178" s="49"/>
      <c r="D178" s="49"/>
      <c r="E178" s="79">
        <f>C42</f>
        <v>3.25</v>
      </c>
      <c r="F178" s="170">
        <f>C40</f>
        <v>3.25</v>
      </c>
      <c r="G178" s="240">
        <f>C40</f>
        <v>3.25</v>
      </c>
      <c r="H178" s="240">
        <v>3.25</v>
      </c>
      <c r="I178" s="204">
        <f>C38</f>
        <v>3.2</v>
      </c>
      <c r="J178" s="204">
        <v>3.2</v>
      </c>
    </row>
    <row r="179" spans="1:10" x14ac:dyDescent="0.3">
      <c r="A179" s="48"/>
      <c r="B179" s="49"/>
      <c r="C179" s="49"/>
      <c r="D179" s="49"/>
      <c r="E179" s="79"/>
      <c r="F179" s="170"/>
      <c r="G179" s="240"/>
      <c r="H179" s="240"/>
      <c r="I179" s="204"/>
      <c r="J179" s="204"/>
    </row>
    <row r="180" spans="1:10" x14ac:dyDescent="0.3">
      <c r="A180" s="48" t="s">
        <v>147</v>
      </c>
      <c r="B180" s="49"/>
      <c r="C180" s="49"/>
      <c r="D180" s="49"/>
      <c r="E180" s="124">
        <f>C163</f>
        <v>2</v>
      </c>
      <c r="F180" s="261">
        <f>C162</f>
        <v>1.5</v>
      </c>
      <c r="G180" s="262">
        <v>1.25</v>
      </c>
      <c r="H180" s="262">
        <v>1.25</v>
      </c>
      <c r="I180" s="215">
        <v>1</v>
      </c>
      <c r="J180" s="215">
        <v>1</v>
      </c>
    </row>
    <row r="181" spans="1:10" x14ac:dyDescent="0.3">
      <c r="A181" s="48"/>
      <c r="B181" s="49"/>
      <c r="C181" s="49"/>
      <c r="D181" s="49"/>
      <c r="E181" s="85"/>
      <c r="F181" s="174"/>
      <c r="G181" s="245"/>
      <c r="H181" s="245"/>
      <c r="I181" s="48"/>
      <c r="J181" s="48"/>
    </row>
    <row r="182" spans="1:10" ht="16.2" thickBot="1" x14ac:dyDescent="0.35">
      <c r="A182" s="16" t="s">
        <v>149</v>
      </c>
      <c r="B182" s="49"/>
      <c r="C182" s="49"/>
      <c r="D182" s="49"/>
      <c r="E182" s="92">
        <f>SUM(E176:E180)</f>
        <v>35.75</v>
      </c>
      <c r="F182" s="179">
        <f>SUM(F176:F181)</f>
        <v>31.25</v>
      </c>
      <c r="G182" s="250">
        <f>SUM(G176:G180)</f>
        <v>30</v>
      </c>
      <c r="H182" s="250">
        <f>SUM(H176:H180)</f>
        <v>30</v>
      </c>
      <c r="I182" s="217">
        <f>SUM(I176:I180)</f>
        <v>27.5</v>
      </c>
      <c r="J182" s="217">
        <f>SUM(J176:J180)</f>
        <v>27.5</v>
      </c>
    </row>
    <row r="183" spans="1:10" ht="16.8" thickTop="1" thickBot="1" x14ac:dyDescent="0.35">
      <c r="A183" s="104"/>
      <c r="B183" s="104"/>
      <c r="C183" s="104"/>
      <c r="D183" s="104"/>
      <c r="E183" s="110"/>
      <c r="F183" s="109"/>
      <c r="G183" s="255"/>
      <c r="H183" s="255"/>
      <c r="I183" s="104"/>
      <c r="J183" s="104"/>
    </row>
    <row r="184" spans="1:10" ht="16.2" thickTop="1" x14ac:dyDescent="0.3">
      <c r="A184" s="48"/>
      <c r="B184" s="48"/>
      <c r="C184" s="48"/>
      <c r="D184" s="48"/>
      <c r="E184" s="166"/>
      <c r="F184" s="48"/>
      <c r="G184" s="48"/>
      <c r="H184" s="48"/>
      <c r="I184" s="48"/>
      <c r="J184" s="48"/>
    </row>
    <row r="185" spans="1:10" x14ac:dyDescent="0.3">
      <c r="A185" s="48" t="s">
        <v>184</v>
      </c>
      <c r="B185" s="48"/>
      <c r="C185" s="48"/>
      <c r="D185" s="48"/>
      <c r="E185" s="48"/>
      <c r="F185" s="48"/>
      <c r="G185" s="48"/>
      <c r="H185" s="48"/>
      <c r="I185" s="48"/>
      <c r="J185" s="48"/>
    </row>
    <row r="186" spans="1:10" x14ac:dyDescent="0.3">
      <c r="A186" s="89">
        <f>G2</f>
        <v>38765</v>
      </c>
      <c r="B186" s="48"/>
      <c r="C186" s="48"/>
      <c r="D186" s="48"/>
      <c r="E186" s="48"/>
      <c r="F186" s="48"/>
      <c r="G186" s="263"/>
      <c r="H186" s="48"/>
      <c r="I186" s="48"/>
      <c r="J186" s="48"/>
    </row>
    <row r="187" spans="1:10" x14ac:dyDescent="0.3">
      <c r="G187" s="116"/>
    </row>
    <row r="188" spans="1:10" x14ac:dyDescent="0.3">
      <c r="G188" s="264"/>
    </row>
    <row r="189" spans="1:10" x14ac:dyDescent="0.3">
      <c r="G189" s="264"/>
    </row>
    <row r="190" spans="1:10" x14ac:dyDescent="0.3">
      <c r="G190" s="264"/>
    </row>
    <row r="191" spans="1:10" x14ac:dyDescent="0.3">
      <c r="G191" s="116"/>
    </row>
    <row r="192" spans="1:10" x14ac:dyDescent="0.3">
      <c r="G192" s="265"/>
    </row>
    <row r="193" spans="7:7" x14ac:dyDescent="0.3">
      <c r="G193" s="266"/>
    </row>
  </sheetData>
  <mergeCells count="4">
    <mergeCell ref="A13:I13"/>
    <mergeCell ref="A14:I14"/>
    <mergeCell ref="A15:I15"/>
    <mergeCell ref="A16:I16"/>
  </mergeCells>
  <phoneticPr fontId="0" type="noConversion"/>
  <pageMargins left="0.17" right="0.16" top="0.39" bottom="0.49" header="0.23" footer="0.21"/>
  <pageSetup scale="64" fitToHeight="0" orientation="portrait" r:id="rId1"/>
  <headerFooter alignWithMargins="0">
    <oddFooter>&amp;L&amp;9&amp;F &amp;A&amp;R&amp;9&amp;D &amp;T</oddFooter>
  </headerFooter>
  <rowBreaks count="2" manualBreakCount="2">
    <brk id="87" max="8" man="1"/>
    <brk id="152" max="9"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92"/>
  <sheetViews>
    <sheetView topLeftCell="A17" zoomScale="75" zoomScaleNormal="75" workbookViewId="0">
      <pane xSplit="1" ySplit="4" topLeftCell="C77" activePane="bottomRight" state="frozen"/>
      <selection activeCell="A17" sqref="A17"/>
      <selection pane="topRight" activeCell="B17" sqref="B17"/>
      <selection pane="bottomLeft" activeCell="A21" sqref="A21"/>
      <selection pane="bottomRight" activeCell="C177" sqref="C177"/>
    </sheetView>
  </sheetViews>
  <sheetFormatPr defaultRowHeight="15.6" x14ac:dyDescent="0.3"/>
  <cols>
    <col min="1" max="1" width="37.453125" customWidth="1"/>
    <col min="2" max="2" width="8.36328125" bestFit="1" customWidth="1"/>
    <col min="3" max="3" width="12.36328125" bestFit="1" customWidth="1"/>
    <col min="4" max="4" width="5" customWidth="1"/>
    <col min="5" max="5" width="13.81640625" bestFit="1" customWidth="1"/>
    <col min="6" max="6" width="14.08984375" bestFit="1" customWidth="1"/>
    <col min="7" max="7" width="13.81640625" bestFit="1" customWidth="1"/>
    <col min="8" max="8" width="13.6328125" bestFit="1" customWidth="1"/>
    <col min="9" max="9" width="14.6328125" bestFit="1" customWidth="1"/>
    <col min="10" max="10" width="13.453125" bestFit="1" customWidth="1"/>
  </cols>
  <sheetData>
    <row r="1" spans="1:10" ht="16.2" thickBot="1" x14ac:dyDescent="0.35">
      <c r="A1" s="48"/>
      <c r="B1" s="48"/>
      <c r="C1" s="48"/>
      <c r="D1" s="48"/>
      <c r="E1" s="48"/>
      <c r="F1" s="48"/>
      <c r="G1" s="48"/>
      <c r="H1" s="48"/>
      <c r="I1" s="58"/>
      <c r="J1" s="58"/>
    </row>
    <row r="2" spans="1:10" ht="16.8" thickTop="1" thickBot="1" x14ac:dyDescent="0.35">
      <c r="A2" s="48" t="s">
        <v>1</v>
      </c>
      <c r="B2" s="48"/>
      <c r="C2" s="48"/>
      <c r="D2" s="48"/>
      <c r="E2" s="48"/>
      <c r="F2" s="48"/>
      <c r="G2" s="48"/>
      <c r="H2" s="48"/>
      <c r="I2" s="189">
        <v>39122</v>
      </c>
      <c r="J2" s="199"/>
    </row>
    <row r="3" spans="1:10" ht="16.2" thickTop="1" x14ac:dyDescent="0.3">
      <c r="A3" s="49" t="s">
        <v>2</v>
      </c>
      <c r="B3" s="49"/>
      <c r="C3" s="49"/>
      <c r="D3" s="49"/>
      <c r="E3" s="49"/>
      <c r="F3" s="49"/>
      <c r="G3" s="49"/>
      <c r="H3" s="49"/>
      <c r="I3" s="49"/>
      <c r="J3" s="49"/>
    </row>
    <row r="4" spans="1:10" x14ac:dyDescent="0.3">
      <c r="A4" s="49" t="s">
        <v>267</v>
      </c>
      <c r="B4" s="49"/>
      <c r="C4" s="49"/>
      <c r="D4" s="49"/>
      <c r="E4" s="49"/>
      <c r="F4" s="49"/>
      <c r="G4" s="49"/>
      <c r="H4" s="49"/>
      <c r="I4" s="49"/>
      <c r="J4" s="49"/>
    </row>
    <row r="5" spans="1:10" x14ac:dyDescent="0.3">
      <c r="A5" s="49" t="s">
        <v>4</v>
      </c>
      <c r="B5" s="49"/>
      <c r="C5" s="49"/>
      <c r="D5" s="49"/>
      <c r="E5" s="49"/>
      <c r="F5" s="49"/>
      <c r="G5" s="49"/>
      <c r="H5" s="49"/>
      <c r="I5" s="49"/>
      <c r="J5" s="49"/>
    </row>
    <row r="6" spans="1:10" x14ac:dyDescent="0.3">
      <c r="A6" s="49" t="s">
        <v>5</v>
      </c>
      <c r="B6" s="49"/>
      <c r="C6" s="49"/>
      <c r="D6" s="49"/>
      <c r="E6" s="49"/>
      <c r="F6" s="49"/>
      <c r="G6" s="49"/>
      <c r="H6" s="49"/>
      <c r="I6" s="49"/>
      <c r="J6" s="49"/>
    </row>
    <row r="7" spans="1:10" x14ac:dyDescent="0.3">
      <c r="A7" s="49" t="s">
        <v>6</v>
      </c>
      <c r="B7" s="49"/>
      <c r="C7" s="49"/>
      <c r="D7" s="49"/>
      <c r="E7" s="49"/>
      <c r="F7" s="49"/>
      <c r="G7" s="49"/>
      <c r="H7" s="49"/>
      <c r="I7" s="49"/>
      <c r="J7" s="49"/>
    </row>
    <row r="8" spans="1:10" x14ac:dyDescent="0.3">
      <c r="A8" s="49" t="s">
        <v>7</v>
      </c>
      <c r="B8" s="49"/>
      <c r="C8" s="49"/>
      <c r="D8" s="49"/>
      <c r="E8" s="49"/>
      <c r="F8" s="49"/>
      <c r="G8" s="49"/>
      <c r="H8" s="49"/>
      <c r="I8" s="49"/>
      <c r="J8" s="49"/>
    </row>
    <row r="9" spans="1:10" x14ac:dyDescent="0.3">
      <c r="A9" s="49"/>
      <c r="B9" s="49"/>
      <c r="C9" s="49"/>
      <c r="D9" s="49"/>
      <c r="E9" s="49"/>
      <c r="F9" s="49"/>
      <c r="G9" s="49"/>
      <c r="H9" s="49"/>
      <c r="I9" s="49"/>
      <c r="J9" s="49"/>
    </row>
    <row r="10" spans="1:10" x14ac:dyDescent="0.3">
      <c r="A10" s="49"/>
      <c r="B10" s="49"/>
      <c r="C10" s="49"/>
      <c r="D10" s="49"/>
      <c r="E10" s="49"/>
      <c r="F10" s="49"/>
      <c r="G10" s="49"/>
      <c r="H10" s="49"/>
      <c r="I10" s="49"/>
      <c r="J10" s="49"/>
    </row>
    <row r="11" spans="1:10" x14ac:dyDescent="0.3">
      <c r="A11" s="49"/>
      <c r="B11" s="49"/>
      <c r="C11" s="49"/>
      <c r="D11" s="49"/>
      <c r="E11" s="49"/>
      <c r="F11" s="49"/>
      <c r="G11" s="49"/>
      <c r="H11" s="49"/>
      <c r="I11" s="49"/>
      <c r="J11" s="49"/>
    </row>
    <row r="12" spans="1:10" x14ac:dyDescent="0.3">
      <c r="A12" s="49" t="s">
        <v>10</v>
      </c>
      <c r="B12" s="49"/>
      <c r="C12" s="49"/>
      <c r="D12" s="49"/>
      <c r="E12" s="49"/>
      <c r="F12" s="49"/>
      <c r="G12" s="49"/>
      <c r="H12" s="49"/>
      <c r="I12" s="49"/>
      <c r="J12" s="49"/>
    </row>
    <row r="13" spans="1:10" x14ac:dyDescent="0.3">
      <c r="A13" s="1077" t="s">
        <v>233</v>
      </c>
      <c r="B13" s="1077"/>
      <c r="C13" s="1077"/>
      <c r="D13" s="1077"/>
      <c r="E13" s="1077"/>
      <c r="F13" s="1077"/>
      <c r="G13" s="1077"/>
      <c r="H13" s="1077"/>
      <c r="I13" s="1077"/>
      <c r="J13" s="1077"/>
    </row>
    <row r="14" spans="1:10" x14ac:dyDescent="0.3">
      <c r="A14" s="1077" t="s">
        <v>303</v>
      </c>
      <c r="B14" s="1077"/>
      <c r="C14" s="1077"/>
      <c r="D14" s="1077"/>
      <c r="E14" s="1077"/>
      <c r="F14" s="1077"/>
      <c r="G14" s="1077"/>
      <c r="H14" s="1077"/>
      <c r="I14" s="1077"/>
      <c r="J14" s="1077"/>
    </row>
    <row r="15" spans="1:10" x14ac:dyDescent="0.3">
      <c r="A15" s="1077" t="s">
        <v>231</v>
      </c>
      <c r="B15" s="1077"/>
      <c r="C15" s="1077"/>
      <c r="D15" s="1077"/>
      <c r="E15" s="1077"/>
      <c r="F15" s="1077"/>
      <c r="G15" s="1077"/>
      <c r="H15" s="1077"/>
      <c r="I15" s="1077"/>
      <c r="J15" s="1077"/>
    </row>
    <row r="16" spans="1:10" x14ac:dyDescent="0.3">
      <c r="A16" s="1077" t="s">
        <v>141</v>
      </c>
      <c r="B16" s="1077"/>
      <c r="C16" s="1077"/>
      <c r="D16" s="1077"/>
      <c r="E16" s="1077"/>
      <c r="F16" s="1077"/>
      <c r="G16" s="1077"/>
      <c r="H16" s="1077"/>
      <c r="I16" s="1077"/>
      <c r="J16" s="1077"/>
    </row>
    <row r="17" spans="1:10" x14ac:dyDescent="0.3">
      <c r="A17" s="49"/>
      <c r="B17" s="49"/>
      <c r="C17" s="49"/>
      <c r="D17" s="49"/>
      <c r="E17" s="49"/>
      <c r="F17" s="49"/>
      <c r="G17" s="49"/>
      <c r="H17" s="49"/>
      <c r="I17" s="49"/>
      <c r="J17" s="49"/>
    </row>
    <row r="18" spans="1:10" x14ac:dyDescent="0.3">
      <c r="A18" s="309"/>
      <c r="B18" s="9"/>
      <c r="C18" s="9"/>
      <c r="D18" s="9"/>
      <c r="E18" s="122" t="s">
        <v>272</v>
      </c>
      <c r="F18" s="10" t="s">
        <v>262</v>
      </c>
      <c r="G18" s="10" t="s">
        <v>262</v>
      </c>
      <c r="H18" s="10"/>
      <c r="I18" s="48"/>
      <c r="J18" s="48"/>
    </row>
    <row r="19" spans="1:10" x14ac:dyDescent="0.3">
      <c r="A19" s="9"/>
      <c r="B19" s="9"/>
      <c r="C19" s="9"/>
      <c r="D19" s="9"/>
      <c r="E19" s="122" t="s">
        <v>290</v>
      </c>
      <c r="F19" s="122" t="s">
        <v>277</v>
      </c>
      <c r="G19" s="122" t="s">
        <v>270</v>
      </c>
      <c r="H19" s="122" t="s">
        <v>270</v>
      </c>
      <c r="I19" s="122" t="s">
        <v>254</v>
      </c>
      <c r="J19" s="122" t="s">
        <v>254</v>
      </c>
    </row>
    <row r="20" spans="1:10" ht="16.2" thickBot="1" x14ac:dyDescent="0.35">
      <c r="A20" s="11"/>
      <c r="B20" s="60"/>
      <c r="C20" s="60"/>
      <c r="D20" s="121"/>
      <c r="E20" s="54" t="s">
        <v>20</v>
      </c>
      <c r="F20" s="54" t="s">
        <v>20</v>
      </c>
      <c r="G20" s="54" t="s">
        <v>20</v>
      </c>
      <c r="H20" s="54" t="s">
        <v>21</v>
      </c>
      <c r="I20" s="54" t="s">
        <v>20</v>
      </c>
      <c r="J20" s="54" t="s">
        <v>21</v>
      </c>
    </row>
    <row r="21" spans="1:10" ht="16.2" thickTop="1" x14ac:dyDescent="0.3">
      <c r="A21" s="132" t="s">
        <v>22</v>
      </c>
      <c r="B21" s="49"/>
      <c r="C21" s="49"/>
      <c r="D21" s="49"/>
      <c r="E21" s="49"/>
      <c r="F21" s="68"/>
      <c r="G21" s="168"/>
      <c r="H21" s="168"/>
      <c r="I21" s="244"/>
      <c r="J21" s="244"/>
    </row>
    <row r="22" spans="1:10" x14ac:dyDescent="0.3">
      <c r="A22" s="49"/>
      <c r="B22" s="49"/>
      <c r="C22" s="49"/>
      <c r="D22" s="49"/>
      <c r="E22" s="49"/>
      <c r="F22" s="68"/>
      <c r="G22" s="168"/>
      <c r="H22" s="168"/>
      <c r="I22" s="244"/>
      <c r="J22" s="244"/>
    </row>
    <row r="23" spans="1:10" x14ac:dyDescent="0.3">
      <c r="A23" s="134" t="s">
        <v>23</v>
      </c>
      <c r="B23" s="372" t="s">
        <v>24</v>
      </c>
      <c r="C23" s="372" t="s">
        <v>25</v>
      </c>
      <c r="D23" s="373"/>
      <c r="E23" s="373"/>
      <c r="F23" s="374"/>
      <c r="G23" s="375"/>
      <c r="H23" s="375"/>
      <c r="I23" s="376"/>
      <c r="J23" s="376"/>
    </row>
    <row r="24" spans="1:10" x14ac:dyDescent="0.3">
      <c r="A24" s="132" t="s">
        <v>26</v>
      </c>
      <c r="B24" s="377"/>
      <c r="C24" s="377"/>
      <c r="D24" s="378"/>
      <c r="E24" s="378"/>
      <c r="F24" s="379"/>
      <c r="G24" s="380"/>
      <c r="H24" s="380"/>
      <c r="I24" s="381"/>
      <c r="J24" s="381"/>
    </row>
    <row r="25" spans="1:10" x14ac:dyDescent="0.3">
      <c r="A25" s="139" t="s">
        <v>271</v>
      </c>
      <c r="B25" s="382">
        <v>17000</v>
      </c>
      <c r="C25" s="383">
        <v>26.5</v>
      </c>
      <c r="D25" s="384"/>
      <c r="E25" s="384"/>
      <c r="F25" s="379"/>
      <c r="G25" s="385">
        <f>B25*C25</f>
        <v>450500</v>
      </c>
      <c r="H25" s="380">
        <v>460871.39</v>
      </c>
      <c r="I25" s="381">
        <v>443700</v>
      </c>
      <c r="J25" s="381">
        <v>450661.16</v>
      </c>
    </row>
    <row r="26" spans="1:10" x14ac:dyDescent="0.3">
      <c r="A26" s="139" t="s">
        <v>276</v>
      </c>
      <c r="B26" s="382">
        <v>17000</v>
      </c>
      <c r="C26" s="383">
        <v>30.5</v>
      </c>
      <c r="D26" s="384"/>
      <c r="E26" s="384"/>
      <c r="F26" s="386">
        <f>B26*C26</f>
        <v>518500</v>
      </c>
      <c r="G26" s="5"/>
      <c r="H26" s="385"/>
      <c r="I26" s="5"/>
      <c r="J26" s="387"/>
    </row>
    <row r="27" spans="1:10" x14ac:dyDescent="0.3">
      <c r="A27" s="139" t="s">
        <v>291</v>
      </c>
      <c r="B27" s="382">
        <v>17000</v>
      </c>
      <c r="C27" s="383">
        <v>31.5</v>
      </c>
      <c r="D27" s="388"/>
      <c r="E27" s="388">
        <f>B27*C27</f>
        <v>535500</v>
      </c>
      <c r="F27" s="389"/>
      <c r="G27" s="390"/>
      <c r="H27" s="390"/>
      <c r="I27" s="381"/>
      <c r="J27" s="381"/>
    </row>
    <row r="28" spans="1:10" x14ac:dyDescent="0.3">
      <c r="A28" s="132" t="s">
        <v>31</v>
      </c>
      <c r="B28" s="377"/>
      <c r="C28" s="391"/>
      <c r="D28" s="384"/>
      <c r="E28" s="384"/>
      <c r="F28" s="392"/>
      <c r="G28" s="393"/>
      <c r="H28" s="393"/>
      <c r="I28" s="394"/>
      <c r="J28" s="394"/>
    </row>
    <row r="29" spans="1:10" x14ac:dyDescent="0.3">
      <c r="A29" s="132" t="str">
        <f>$A$25</f>
        <v>FY 2004-2005</v>
      </c>
      <c r="B29" s="395">
        <v>2500</v>
      </c>
      <c r="C29" s="391">
        <v>15</v>
      </c>
      <c r="D29" s="384"/>
      <c r="E29" s="396"/>
      <c r="F29" s="397"/>
      <c r="G29" s="398">
        <f>B29*C29</f>
        <v>37500</v>
      </c>
      <c r="H29" s="399">
        <v>40673.550000000003</v>
      </c>
      <c r="I29" s="400">
        <v>39000</v>
      </c>
      <c r="J29" s="400">
        <v>31342.7</v>
      </c>
    </row>
    <row r="30" spans="1:10" x14ac:dyDescent="0.3">
      <c r="A30" s="132" t="str">
        <f>$A$26</f>
        <v>FY 2005-2006</v>
      </c>
      <c r="B30" s="395">
        <v>0</v>
      </c>
      <c r="C30" s="391">
        <v>0</v>
      </c>
      <c r="D30" s="384"/>
      <c r="E30" s="396"/>
      <c r="F30" s="397"/>
      <c r="G30" s="399"/>
      <c r="H30" s="399"/>
      <c r="I30" s="401"/>
      <c r="J30" s="400"/>
    </row>
    <row r="31" spans="1:10" x14ac:dyDescent="0.3">
      <c r="A31" s="144" t="str">
        <f>$A$27</f>
        <v>FY 2006-2007</v>
      </c>
      <c r="B31" s="395">
        <v>2100</v>
      </c>
      <c r="C31" s="402">
        <v>25</v>
      </c>
      <c r="D31" s="403"/>
      <c r="E31" s="404">
        <f>B31*C31</f>
        <v>52500</v>
      </c>
      <c r="F31" s="405"/>
      <c r="G31" s="401"/>
      <c r="H31" s="401"/>
      <c r="I31" s="400"/>
      <c r="J31" s="400"/>
    </row>
    <row r="32" spans="1:10" x14ac:dyDescent="0.3">
      <c r="A32" s="144" t="s">
        <v>189</v>
      </c>
      <c r="B32" s="395"/>
      <c r="C32" s="402"/>
      <c r="D32" s="403"/>
      <c r="E32" s="404">
        <v>5000</v>
      </c>
      <c r="F32" s="405">
        <v>10000</v>
      </c>
      <c r="G32" s="406">
        <v>10000</v>
      </c>
      <c r="H32" s="406">
        <v>13383.07</v>
      </c>
      <c r="I32" s="400">
        <v>10000</v>
      </c>
      <c r="J32" s="400">
        <v>10121.629999999999</v>
      </c>
    </row>
    <row r="33" spans="1:10" x14ac:dyDescent="0.3">
      <c r="A33" s="139" t="s">
        <v>295</v>
      </c>
      <c r="B33" s="407"/>
      <c r="C33" s="407"/>
      <c r="D33" s="408"/>
      <c r="E33" s="409">
        <v>25000</v>
      </c>
      <c r="F33" s="397">
        <v>21800</v>
      </c>
      <c r="G33" s="399">
        <v>21000</v>
      </c>
      <c r="H33" s="399">
        <v>21000</v>
      </c>
      <c r="I33" s="400">
        <v>20000</v>
      </c>
      <c r="J33" s="400">
        <v>20000</v>
      </c>
    </row>
    <row r="34" spans="1:10" x14ac:dyDescent="0.3">
      <c r="A34" s="269" t="s">
        <v>280</v>
      </c>
      <c r="B34" s="410"/>
      <c r="C34" s="411"/>
      <c r="D34" s="412"/>
      <c r="E34" s="413">
        <v>8000</v>
      </c>
      <c r="F34" s="397">
        <v>6000</v>
      </c>
      <c r="G34" s="399">
        <v>5000</v>
      </c>
      <c r="H34" s="399">
        <f>6959.7+408.15-6446.6</f>
        <v>921.24999999999909</v>
      </c>
      <c r="I34" s="400">
        <v>7000</v>
      </c>
      <c r="J34" s="400">
        <f>5822.25+284.41+1070.4</f>
        <v>7177.0599999999995</v>
      </c>
    </row>
    <row r="35" spans="1:10" x14ac:dyDescent="0.3">
      <c r="A35" s="132" t="s">
        <v>35</v>
      </c>
      <c r="B35" s="377"/>
      <c r="C35" s="377"/>
      <c r="D35" s="378"/>
      <c r="E35" s="396">
        <v>10000</v>
      </c>
      <c r="F35" s="397">
        <v>16500</v>
      </c>
      <c r="G35" s="399">
        <v>10000</v>
      </c>
      <c r="H35" s="399">
        <v>1604.63</v>
      </c>
      <c r="I35" s="400">
        <v>10000</v>
      </c>
      <c r="J35" s="400">
        <v>16411.330000000002</v>
      </c>
    </row>
    <row r="36" spans="1:10" x14ac:dyDescent="0.3">
      <c r="A36" s="132" t="s">
        <v>38</v>
      </c>
      <c r="B36" s="377"/>
      <c r="C36" s="377"/>
      <c r="D36" s="378"/>
      <c r="E36" s="396"/>
      <c r="F36" s="397"/>
      <c r="G36" s="399"/>
      <c r="H36" s="399"/>
      <c r="I36" s="400"/>
      <c r="J36" s="400"/>
    </row>
    <row r="37" spans="1:10" x14ac:dyDescent="0.3">
      <c r="A37" s="132" t="str">
        <f>$A$25</f>
        <v>FY 2004-2005</v>
      </c>
      <c r="B37" s="414">
        <f>B25</f>
        <v>17000</v>
      </c>
      <c r="C37" s="391">
        <v>3.25</v>
      </c>
      <c r="D37" s="384"/>
      <c r="E37" s="396"/>
      <c r="F37" s="397"/>
      <c r="G37" s="398">
        <f>B37*C37</f>
        <v>55250</v>
      </c>
      <c r="H37" s="399">
        <v>56521.97</v>
      </c>
      <c r="I37" s="400">
        <v>56550</v>
      </c>
      <c r="J37" s="400">
        <v>57441.42</v>
      </c>
    </row>
    <row r="38" spans="1:10" x14ac:dyDescent="0.3">
      <c r="A38" s="132" t="s">
        <v>40</v>
      </c>
      <c r="B38" s="414">
        <v>250</v>
      </c>
      <c r="C38" s="391">
        <v>5</v>
      </c>
      <c r="D38" s="384"/>
      <c r="E38" s="396"/>
      <c r="F38" s="397"/>
      <c r="G38" s="398">
        <f>B38*C38</f>
        <v>1250</v>
      </c>
      <c r="H38" s="399">
        <v>150</v>
      </c>
      <c r="I38" s="400">
        <v>1250</v>
      </c>
      <c r="J38" s="400">
        <v>612</v>
      </c>
    </row>
    <row r="39" spans="1:10" x14ac:dyDescent="0.3">
      <c r="A39" s="132" t="str">
        <f>$A$26</f>
        <v>FY 2005-2006</v>
      </c>
      <c r="B39" s="414">
        <f>B26</f>
        <v>17000</v>
      </c>
      <c r="C39" s="402">
        <v>3.25</v>
      </c>
      <c r="D39" s="384"/>
      <c r="E39" s="396"/>
      <c r="F39" s="405">
        <f>B39*C39</f>
        <v>55250</v>
      </c>
      <c r="G39" s="401"/>
      <c r="H39" s="399"/>
      <c r="I39" s="401"/>
      <c r="J39" s="400"/>
    </row>
    <row r="40" spans="1:10" x14ac:dyDescent="0.3">
      <c r="A40" s="132" t="s">
        <v>40</v>
      </c>
      <c r="B40" s="414">
        <v>250</v>
      </c>
      <c r="C40" s="391">
        <v>5</v>
      </c>
      <c r="D40" s="384"/>
      <c r="E40" s="396"/>
      <c r="F40" s="397">
        <f>B40*C40</f>
        <v>1250</v>
      </c>
      <c r="G40" s="399"/>
      <c r="H40" s="399"/>
      <c r="I40" s="401"/>
      <c r="J40" s="400"/>
    </row>
    <row r="41" spans="1:10" x14ac:dyDescent="0.3">
      <c r="A41" s="144" t="str">
        <f>$A$27</f>
        <v>FY 2006-2007</v>
      </c>
      <c r="B41" s="395">
        <f>B27</f>
        <v>17000</v>
      </c>
      <c r="C41" s="402">
        <v>3.25</v>
      </c>
      <c r="D41" s="403"/>
      <c r="E41" s="409">
        <f>B41*C41</f>
        <v>55250</v>
      </c>
      <c r="F41" s="405"/>
      <c r="G41" s="399"/>
      <c r="H41" s="399"/>
      <c r="I41" s="400"/>
      <c r="J41" s="400"/>
    </row>
    <row r="42" spans="1:10" x14ac:dyDescent="0.3">
      <c r="A42" s="132" t="s">
        <v>40</v>
      </c>
      <c r="B42" s="414">
        <v>250</v>
      </c>
      <c r="C42" s="391">
        <v>5</v>
      </c>
      <c r="D42" s="384"/>
      <c r="E42" s="409">
        <f>B42*C42</f>
        <v>1250</v>
      </c>
      <c r="F42" s="397"/>
      <c r="G42" s="399"/>
      <c r="H42" s="399"/>
      <c r="I42" s="400"/>
      <c r="J42" s="400"/>
    </row>
    <row r="43" spans="1:10" x14ac:dyDescent="0.3">
      <c r="A43" s="132" t="s">
        <v>209</v>
      </c>
      <c r="B43" s="415"/>
      <c r="C43" s="415"/>
      <c r="D43" s="384"/>
      <c r="E43" s="396"/>
      <c r="F43" s="397"/>
      <c r="G43" s="399"/>
      <c r="H43" s="399"/>
      <c r="I43" s="400"/>
      <c r="J43" s="400"/>
    </row>
    <row r="44" spans="1:10" x14ac:dyDescent="0.3">
      <c r="A44" s="132" t="str">
        <f>$A$25</f>
        <v>FY 2004-2005</v>
      </c>
      <c r="B44" s="414">
        <f>+B25</f>
        <v>17000</v>
      </c>
      <c r="C44" s="391">
        <v>1.5</v>
      </c>
      <c r="D44" s="384"/>
      <c r="E44" s="396"/>
      <c r="F44" s="397"/>
      <c r="G44" s="398">
        <f>B44*C44</f>
        <v>25500</v>
      </c>
      <c r="H44" s="399">
        <v>26087.06</v>
      </c>
      <c r="I44" s="400">
        <v>21750</v>
      </c>
      <c r="J44" s="400">
        <v>22093.26</v>
      </c>
    </row>
    <row r="45" spans="1:10" x14ac:dyDescent="0.3">
      <c r="A45" s="132" t="str">
        <f>$A$26</f>
        <v>FY 2005-2006</v>
      </c>
      <c r="B45" s="414">
        <f>+B26</f>
        <v>17000</v>
      </c>
      <c r="C45" s="383">
        <v>2</v>
      </c>
      <c r="D45" s="384"/>
      <c r="E45" s="396"/>
      <c r="F45" s="416">
        <f>+B45*C45</f>
        <v>34000</v>
      </c>
      <c r="G45" s="398"/>
      <c r="H45" s="398"/>
      <c r="I45" s="400"/>
      <c r="J45" s="400"/>
    </row>
    <row r="46" spans="1:10" x14ac:dyDescent="0.3">
      <c r="A46" s="139" t="str">
        <f>$A$27</f>
        <v>FY 2006-2007</v>
      </c>
      <c r="B46" s="382">
        <f>+B27</f>
        <v>17000</v>
      </c>
      <c r="C46" s="383">
        <v>1</v>
      </c>
      <c r="D46" s="388"/>
      <c r="E46" s="409">
        <f>B46*C46</f>
        <v>17000</v>
      </c>
      <c r="F46" s="416"/>
      <c r="G46" s="399"/>
      <c r="H46" s="399"/>
      <c r="I46" s="401"/>
      <c r="J46" s="400"/>
    </row>
    <row r="47" spans="1:10" x14ac:dyDescent="0.3">
      <c r="A47" s="139" t="s">
        <v>205</v>
      </c>
      <c r="B47" s="382"/>
      <c r="C47" s="417"/>
      <c r="D47" s="388"/>
      <c r="E47" s="409">
        <v>22000</v>
      </c>
      <c r="F47" s="416">
        <v>22000</v>
      </c>
      <c r="G47" s="398">
        <v>15000</v>
      </c>
      <c r="H47" s="398">
        <v>19171</v>
      </c>
      <c r="I47" s="400">
        <v>12500</v>
      </c>
      <c r="J47" s="400">
        <v>13250</v>
      </c>
    </row>
    <row r="48" spans="1:10" x14ac:dyDescent="0.3">
      <c r="A48" s="139" t="s">
        <v>248</v>
      </c>
      <c r="B48" s="382"/>
      <c r="C48" s="383"/>
      <c r="D48" s="388"/>
      <c r="E48" s="409">
        <v>4000</v>
      </c>
      <c r="F48" s="416">
        <v>10000</v>
      </c>
      <c r="G48" s="398">
        <v>18000</v>
      </c>
      <c r="H48" s="398">
        <v>9112.6</v>
      </c>
      <c r="I48" s="418">
        <v>18500</v>
      </c>
      <c r="J48" s="418">
        <v>14989.46</v>
      </c>
    </row>
    <row r="49" spans="1:10" x14ac:dyDescent="0.3">
      <c r="A49" s="139" t="s">
        <v>263</v>
      </c>
      <c r="B49" s="382"/>
      <c r="C49" s="383"/>
      <c r="D49" s="388"/>
      <c r="E49" s="409">
        <v>52200</v>
      </c>
      <c r="F49" s="416">
        <v>50600</v>
      </c>
      <c r="G49" s="398">
        <v>46000</v>
      </c>
      <c r="H49" s="398">
        <v>46000</v>
      </c>
      <c r="I49" s="418">
        <v>46000</v>
      </c>
      <c r="J49" s="418">
        <v>57500</v>
      </c>
    </row>
    <row r="50" spans="1:10" x14ac:dyDescent="0.3">
      <c r="A50" s="132" t="s">
        <v>240</v>
      </c>
      <c r="B50" s="414"/>
      <c r="C50" s="391"/>
      <c r="D50" s="384"/>
      <c r="E50" s="396"/>
      <c r="F50" s="397"/>
      <c r="G50" s="399"/>
      <c r="H50" s="399"/>
      <c r="I50" s="400">
        <v>250</v>
      </c>
      <c r="J50" s="400">
        <v>200</v>
      </c>
    </row>
    <row r="51" spans="1:10" x14ac:dyDescent="0.3">
      <c r="A51" s="269" t="s">
        <v>42</v>
      </c>
      <c r="B51" s="419"/>
      <c r="C51" s="419"/>
      <c r="D51" s="420"/>
      <c r="E51" s="413">
        <v>4500</v>
      </c>
      <c r="F51" s="397">
        <v>4000</v>
      </c>
      <c r="G51" s="399">
        <v>2500</v>
      </c>
      <c r="H51" s="399">
        <v>3997.55</v>
      </c>
      <c r="I51" s="400">
        <v>2500</v>
      </c>
      <c r="J51" s="400">
        <v>3437.55</v>
      </c>
    </row>
    <row r="52" spans="1:10" x14ac:dyDescent="0.3">
      <c r="A52" s="132" t="s">
        <v>191</v>
      </c>
      <c r="B52" s="414"/>
      <c r="C52" s="391"/>
      <c r="D52" s="384"/>
      <c r="E52" s="396">
        <v>5000</v>
      </c>
      <c r="F52" s="304">
        <v>5000</v>
      </c>
      <c r="G52" s="305">
        <v>5000</v>
      </c>
      <c r="H52" s="305">
        <f>7450+423</f>
        <v>7873</v>
      </c>
      <c r="I52" s="306">
        <v>5000</v>
      </c>
      <c r="J52" s="306">
        <f>236.54+4241+192</f>
        <v>4669.54</v>
      </c>
    </row>
    <row r="53" spans="1:10" ht="16.2" thickBot="1" x14ac:dyDescent="0.35">
      <c r="A53" s="9" t="s">
        <v>44</v>
      </c>
      <c r="B53" s="421"/>
      <c r="C53" s="384"/>
      <c r="D53" s="384"/>
      <c r="E53" s="422">
        <f t="shared" ref="E53:J53" si="0">SUM(E25:E52)</f>
        <v>797200</v>
      </c>
      <c r="F53" s="92">
        <f t="shared" si="0"/>
        <v>754900</v>
      </c>
      <c r="G53" s="179">
        <f t="shared" si="0"/>
        <v>702500</v>
      </c>
      <c r="H53" s="179">
        <f t="shared" si="0"/>
        <v>707367.07000000007</v>
      </c>
      <c r="I53" s="250">
        <f t="shared" si="0"/>
        <v>694000</v>
      </c>
      <c r="J53" s="250">
        <f t="shared" si="0"/>
        <v>709907.1100000001</v>
      </c>
    </row>
    <row r="54" spans="1:10" ht="11.25" customHeight="1" thickTop="1" x14ac:dyDescent="0.3">
      <c r="A54" s="49"/>
      <c r="B54" s="378"/>
      <c r="C54" s="378"/>
      <c r="D54" s="378"/>
      <c r="E54" s="378"/>
      <c r="F54" s="374"/>
      <c r="G54" s="375"/>
      <c r="H54" s="375"/>
      <c r="I54" s="376"/>
      <c r="J54" s="376"/>
    </row>
    <row r="55" spans="1:10" x14ac:dyDescent="0.3">
      <c r="A55" s="9" t="s">
        <v>46</v>
      </c>
      <c r="B55" s="421"/>
      <c r="C55" s="384"/>
      <c r="D55" s="384"/>
      <c r="E55" s="384"/>
      <c r="F55" s="374"/>
      <c r="G55" s="375"/>
      <c r="H55" s="375"/>
      <c r="I55" s="376"/>
      <c r="J55" s="376"/>
    </row>
    <row r="56" spans="1:10" x14ac:dyDescent="0.3">
      <c r="A56" s="9" t="s">
        <v>47</v>
      </c>
      <c r="B56" s="421"/>
      <c r="C56" s="384"/>
      <c r="D56" s="384"/>
      <c r="E56" s="384"/>
      <c r="F56" s="374"/>
      <c r="G56" s="375"/>
      <c r="H56" s="375"/>
      <c r="I56" s="376"/>
      <c r="J56" s="376"/>
    </row>
    <row r="57" spans="1:10" x14ac:dyDescent="0.3">
      <c r="A57" s="132" t="s">
        <v>72</v>
      </c>
      <c r="B57" s="421"/>
      <c r="C57" s="378"/>
      <c r="D57" s="378"/>
      <c r="E57" s="396">
        <v>1650</v>
      </c>
      <c r="F57" s="397">
        <v>1560</v>
      </c>
      <c r="G57" s="399">
        <v>1560</v>
      </c>
      <c r="H57" s="399">
        <v>1538</v>
      </c>
      <c r="I57" s="400">
        <v>1500</v>
      </c>
      <c r="J57" s="400">
        <v>1500</v>
      </c>
    </row>
    <row r="58" spans="1:10" x14ac:dyDescent="0.3">
      <c r="A58" s="132" t="s">
        <v>177</v>
      </c>
      <c r="B58" s="421"/>
      <c r="C58" s="378"/>
      <c r="D58" s="378"/>
      <c r="E58" s="396">
        <v>50</v>
      </c>
      <c r="F58" s="397">
        <v>50</v>
      </c>
      <c r="G58" s="399">
        <v>50</v>
      </c>
      <c r="H58" s="399">
        <v>125.9</v>
      </c>
      <c r="I58" s="400">
        <v>50</v>
      </c>
      <c r="J58" s="400">
        <v>30.13</v>
      </c>
    </row>
    <row r="59" spans="1:10" x14ac:dyDescent="0.3">
      <c r="A59" s="139" t="s">
        <v>159</v>
      </c>
      <c r="B59" s="423"/>
      <c r="C59" s="408"/>
      <c r="D59" s="408"/>
      <c r="E59" s="409">
        <v>15000</v>
      </c>
      <c r="F59" s="416">
        <v>15000</v>
      </c>
      <c r="G59" s="398">
        <v>11000</v>
      </c>
      <c r="H59" s="398">
        <v>9210.42</v>
      </c>
      <c r="I59" s="418">
        <v>11000</v>
      </c>
      <c r="J59" s="418">
        <v>8793.9599999999991</v>
      </c>
    </row>
    <row r="60" spans="1:10" x14ac:dyDescent="0.3">
      <c r="A60" s="132" t="s">
        <v>161</v>
      </c>
      <c r="B60" s="421"/>
      <c r="C60" s="378"/>
      <c r="D60" s="378"/>
      <c r="E60" s="396">
        <v>1200</v>
      </c>
      <c r="F60" s="397">
        <v>1200</v>
      </c>
      <c r="G60" s="399">
        <v>1200</v>
      </c>
      <c r="H60" s="399">
        <v>900</v>
      </c>
      <c r="I60" s="400">
        <v>1200</v>
      </c>
      <c r="J60" s="400">
        <v>1127.95</v>
      </c>
    </row>
    <row r="61" spans="1:10" x14ac:dyDescent="0.3">
      <c r="A61" s="132" t="s">
        <v>65</v>
      </c>
      <c r="B61" s="421"/>
      <c r="C61" s="378"/>
      <c r="D61" s="378"/>
      <c r="E61" s="396">
        <v>10000</v>
      </c>
      <c r="F61" s="397">
        <v>5400</v>
      </c>
      <c r="G61" s="399">
        <v>5000</v>
      </c>
      <c r="H61" s="399">
        <v>9328.18</v>
      </c>
      <c r="I61" s="400">
        <v>5000</v>
      </c>
      <c r="J61" s="400">
        <v>10316.51</v>
      </c>
    </row>
    <row r="62" spans="1:10" x14ac:dyDescent="0.3">
      <c r="A62" s="132" t="s">
        <v>60</v>
      </c>
      <c r="B62" s="421"/>
      <c r="C62" s="378"/>
      <c r="D62" s="378"/>
      <c r="E62" s="396">
        <v>2350</v>
      </c>
      <c r="F62" s="397">
        <v>2350</v>
      </c>
      <c r="G62" s="399">
        <v>2050</v>
      </c>
      <c r="H62" s="399">
        <v>2918</v>
      </c>
      <c r="I62" s="400">
        <v>2050</v>
      </c>
      <c r="J62" s="400">
        <v>2375</v>
      </c>
    </row>
    <row r="63" spans="1:10" x14ac:dyDescent="0.3">
      <c r="A63" s="132" t="s">
        <v>229</v>
      </c>
      <c r="B63" s="421"/>
      <c r="C63" s="378"/>
      <c r="D63" s="378"/>
      <c r="E63" s="396">
        <v>5000</v>
      </c>
      <c r="F63" s="397">
        <v>7400</v>
      </c>
      <c r="G63" s="399">
        <v>6500</v>
      </c>
      <c r="H63" s="399">
        <v>4298.2700000000004</v>
      </c>
      <c r="I63" s="400">
        <v>6000</v>
      </c>
      <c r="J63" s="400">
        <v>6002.75</v>
      </c>
    </row>
    <row r="64" spans="1:10" x14ac:dyDescent="0.3">
      <c r="A64" s="132" t="s">
        <v>246</v>
      </c>
      <c r="B64" s="421"/>
      <c r="C64" s="378"/>
      <c r="D64" s="378"/>
      <c r="E64" s="396">
        <v>7300</v>
      </c>
      <c r="F64" s="397">
        <v>7200</v>
      </c>
      <c r="G64" s="399">
        <v>7200</v>
      </c>
      <c r="H64" s="399">
        <v>7281.92</v>
      </c>
      <c r="I64" s="400">
        <v>7200</v>
      </c>
      <c r="J64" s="400">
        <v>7256.81</v>
      </c>
    </row>
    <row r="65" spans="1:10" x14ac:dyDescent="0.3">
      <c r="A65" s="132" t="s">
        <v>252</v>
      </c>
      <c r="B65" s="421"/>
      <c r="C65" s="378"/>
      <c r="D65" s="378"/>
      <c r="E65" s="396">
        <v>18000</v>
      </c>
      <c r="F65" s="397">
        <v>18000</v>
      </c>
      <c r="G65" s="399">
        <v>20000</v>
      </c>
      <c r="H65" s="399">
        <v>15901.3</v>
      </c>
      <c r="I65" s="400">
        <v>18500</v>
      </c>
      <c r="J65" s="400">
        <v>18994.87</v>
      </c>
    </row>
    <row r="66" spans="1:10" x14ac:dyDescent="0.3">
      <c r="A66" s="132" t="s">
        <v>176</v>
      </c>
      <c r="B66" s="421"/>
      <c r="C66" s="378"/>
      <c r="D66" s="378"/>
      <c r="E66" s="396">
        <v>100</v>
      </c>
      <c r="F66" s="397">
        <v>100</v>
      </c>
      <c r="G66" s="399">
        <v>100</v>
      </c>
      <c r="H66" s="399">
        <v>0</v>
      </c>
      <c r="I66" s="400">
        <v>100</v>
      </c>
      <c r="J66" s="400">
        <v>137.16</v>
      </c>
    </row>
    <row r="67" spans="1:10" x14ac:dyDescent="0.3">
      <c r="A67" s="132" t="s">
        <v>292</v>
      </c>
      <c r="B67" s="421"/>
      <c r="C67" s="378"/>
      <c r="D67" s="378"/>
      <c r="E67" s="396">
        <v>35000</v>
      </c>
      <c r="F67" s="397">
        <f>G67*1.04</f>
        <v>45760</v>
      </c>
      <c r="G67" s="399">
        <v>44000</v>
      </c>
      <c r="H67" s="399">
        <v>44524.45</v>
      </c>
      <c r="I67" s="400">
        <v>44000</v>
      </c>
      <c r="J67" s="400">
        <v>44048.83</v>
      </c>
    </row>
    <row r="68" spans="1:10" x14ac:dyDescent="0.3">
      <c r="A68" s="132" t="s">
        <v>57</v>
      </c>
      <c r="B68" s="421"/>
      <c r="C68" s="378"/>
      <c r="D68" s="378"/>
      <c r="E68" s="396">
        <v>4200</v>
      </c>
      <c r="F68" s="397">
        <v>4200</v>
      </c>
      <c r="G68" s="399">
        <v>3600</v>
      </c>
      <c r="H68" s="399">
        <v>4415.32</v>
      </c>
      <c r="I68" s="400">
        <v>3600</v>
      </c>
      <c r="J68" s="400">
        <v>5624.38</v>
      </c>
    </row>
    <row r="69" spans="1:10" x14ac:dyDescent="0.3">
      <c r="A69" s="132" t="s">
        <v>52</v>
      </c>
      <c r="B69" s="421"/>
      <c r="C69" s="378"/>
      <c r="D69" s="378"/>
      <c r="E69" s="396">
        <v>23000</v>
      </c>
      <c r="F69" s="397">
        <v>20500</v>
      </c>
      <c r="G69" s="399">
        <v>18500</v>
      </c>
      <c r="H69" s="399">
        <v>19711.86</v>
      </c>
      <c r="I69" s="400">
        <v>19000</v>
      </c>
      <c r="J69" s="400">
        <v>20332.37</v>
      </c>
    </row>
    <row r="70" spans="1:10" x14ac:dyDescent="0.3">
      <c r="A70" s="132" t="s">
        <v>211</v>
      </c>
      <c r="B70" s="421"/>
      <c r="C70" s="378"/>
      <c r="D70" s="378"/>
      <c r="E70" s="396">
        <v>7000</v>
      </c>
      <c r="F70" s="397">
        <v>8000</v>
      </c>
      <c r="G70" s="399">
        <v>8500</v>
      </c>
      <c r="H70" s="399">
        <v>6532.46</v>
      </c>
      <c r="I70" s="400">
        <v>10000</v>
      </c>
      <c r="J70" s="400">
        <v>8219.9699999999993</v>
      </c>
    </row>
    <row r="71" spans="1:10" x14ac:dyDescent="0.3">
      <c r="A71" s="139" t="s">
        <v>117</v>
      </c>
      <c r="B71" s="423"/>
      <c r="C71" s="408"/>
      <c r="D71" s="408"/>
      <c r="E71" s="409">
        <v>7500</v>
      </c>
      <c r="F71" s="416">
        <v>7500</v>
      </c>
      <c r="G71" s="398">
        <v>11900</v>
      </c>
      <c r="H71" s="398">
        <v>7314.63</v>
      </c>
      <c r="I71" s="418">
        <v>14000</v>
      </c>
      <c r="J71" s="418">
        <v>8823.09</v>
      </c>
    </row>
    <row r="72" spans="1:10" x14ac:dyDescent="0.3">
      <c r="A72" s="132" t="s">
        <v>157</v>
      </c>
      <c r="B72" s="421"/>
      <c r="C72" s="378"/>
      <c r="D72" s="378"/>
      <c r="E72" s="396">
        <v>300</v>
      </c>
      <c r="F72" s="397">
        <v>300</v>
      </c>
      <c r="G72" s="399">
        <v>300</v>
      </c>
      <c r="H72" s="399">
        <v>300</v>
      </c>
      <c r="I72" s="400">
        <v>300</v>
      </c>
      <c r="J72" s="400">
        <v>300</v>
      </c>
    </row>
    <row r="73" spans="1:10" x14ac:dyDescent="0.3">
      <c r="A73" s="132" t="s">
        <v>54</v>
      </c>
      <c r="B73" s="421"/>
      <c r="C73" s="378"/>
      <c r="D73" s="378"/>
      <c r="E73" s="396">
        <v>19000</v>
      </c>
      <c r="F73" s="397">
        <v>17500</v>
      </c>
      <c r="G73" s="399">
        <v>17500</v>
      </c>
      <c r="H73" s="399">
        <v>17500</v>
      </c>
      <c r="I73" s="400">
        <v>17500</v>
      </c>
      <c r="J73" s="400">
        <v>17500</v>
      </c>
    </row>
    <row r="74" spans="1:10" x14ac:dyDescent="0.3">
      <c r="A74" s="132" t="s">
        <v>50</v>
      </c>
      <c r="B74" s="421"/>
      <c r="C74" s="378"/>
      <c r="D74" s="378"/>
      <c r="E74" s="396">
        <v>110000</v>
      </c>
      <c r="F74" s="397">
        <v>99900</v>
      </c>
      <c r="G74" s="399">
        <v>94850</v>
      </c>
      <c r="H74" s="399">
        <v>91606.82</v>
      </c>
      <c r="I74" s="400">
        <v>100620</v>
      </c>
      <c r="J74" s="400">
        <v>111369.21</v>
      </c>
    </row>
    <row r="75" spans="1:10" x14ac:dyDescent="0.3">
      <c r="A75" s="132" t="s">
        <v>294</v>
      </c>
      <c r="B75" s="421"/>
      <c r="C75" s="378"/>
      <c r="D75" s="378"/>
      <c r="E75" s="396">
        <v>7250</v>
      </c>
      <c r="F75" s="397">
        <v>7250</v>
      </c>
      <c r="G75" s="399">
        <v>3500</v>
      </c>
      <c r="H75" s="399">
        <v>6808.79</v>
      </c>
      <c r="I75" s="400">
        <v>3500</v>
      </c>
      <c r="J75" s="400">
        <v>9094.6299999999992</v>
      </c>
    </row>
    <row r="76" spans="1:10" x14ac:dyDescent="0.3">
      <c r="A76" s="132" t="s">
        <v>250</v>
      </c>
      <c r="B76" s="5"/>
      <c r="C76" s="421"/>
      <c r="D76" s="378"/>
      <c r="E76" s="396">
        <v>58500</v>
      </c>
      <c r="F76" s="397">
        <v>55700</v>
      </c>
      <c r="G76" s="399">
        <f>52500*1.02</f>
        <v>53550</v>
      </c>
      <c r="H76" s="399">
        <v>53220.79</v>
      </c>
      <c r="I76" s="418">
        <v>52500</v>
      </c>
      <c r="J76" s="400">
        <v>53583.99</v>
      </c>
    </row>
    <row r="77" spans="1:10" x14ac:dyDescent="0.3">
      <c r="A77" s="139" t="s">
        <v>48</v>
      </c>
      <c r="B77" s="423"/>
      <c r="C77" s="388"/>
      <c r="D77" s="388"/>
      <c r="E77" s="409">
        <v>90700</v>
      </c>
      <c r="F77" s="416">
        <v>88055</v>
      </c>
      <c r="G77" s="398">
        <f>83000*1.03</f>
        <v>85490</v>
      </c>
      <c r="H77" s="398">
        <v>87676.71</v>
      </c>
      <c r="I77" s="418">
        <v>83000</v>
      </c>
      <c r="J77" s="418">
        <v>87608.85</v>
      </c>
    </row>
    <row r="78" spans="1:10" x14ac:dyDescent="0.3">
      <c r="A78" s="132" t="s">
        <v>245</v>
      </c>
      <c r="B78" s="421"/>
      <c r="C78" s="378"/>
      <c r="D78" s="378"/>
      <c r="E78" s="396">
        <v>7800</v>
      </c>
      <c r="F78" s="397">
        <f>G78*1.04</f>
        <v>7280</v>
      </c>
      <c r="G78" s="399">
        <v>7000</v>
      </c>
      <c r="H78" s="399">
        <v>7000</v>
      </c>
      <c r="I78" s="400">
        <v>6850</v>
      </c>
      <c r="J78" s="400">
        <v>6849.96</v>
      </c>
    </row>
    <row r="79" spans="1:10" x14ac:dyDescent="0.3">
      <c r="A79" s="139" t="s">
        <v>247</v>
      </c>
      <c r="B79" s="423"/>
      <c r="C79" s="408"/>
      <c r="D79" s="408"/>
      <c r="E79" s="409">
        <v>1750</v>
      </c>
      <c r="F79" s="397">
        <v>1750</v>
      </c>
      <c r="G79" s="399">
        <v>1500</v>
      </c>
      <c r="H79" s="399">
        <v>2027.42</v>
      </c>
      <c r="I79" s="400">
        <v>1500</v>
      </c>
      <c r="J79" s="400">
        <v>1897.35</v>
      </c>
    </row>
    <row r="80" spans="1:10" x14ac:dyDescent="0.3">
      <c r="A80" s="132" t="s">
        <v>223</v>
      </c>
      <c r="B80" s="421"/>
      <c r="C80" s="384"/>
      <c r="D80" s="384"/>
      <c r="E80" s="396">
        <v>1100</v>
      </c>
      <c r="F80" s="397">
        <v>1000</v>
      </c>
      <c r="G80" s="399">
        <v>1250</v>
      </c>
      <c r="H80" s="399">
        <v>958.54</v>
      </c>
      <c r="I80" s="400">
        <v>1250</v>
      </c>
      <c r="J80" s="400">
        <v>1291.29</v>
      </c>
    </row>
    <row r="81" spans="1:10" x14ac:dyDescent="0.3">
      <c r="A81" s="132" t="s">
        <v>172</v>
      </c>
      <c r="B81" s="421"/>
      <c r="C81" s="378"/>
      <c r="D81" s="378"/>
      <c r="E81" s="396">
        <v>1750</v>
      </c>
      <c r="F81" s="397">
        <v>1900</v>
      </c>
      <c r="G81" s="399">
        <v>1750</v>
      </c>
      <c r="H81" s="399">
        <v>1989.12</v>
      </c>
      <c r="I81" s="400">
        <v>1750</v>
      </c>
      <c r="J81" s="400">
        <v>1906.24</v>
      </c>
    </row>
    <row r="82" spans="1:10" x14ac:dyDescent="0.3">
      <c r="A82" s="132" t="s">
        <v>56</v>
      </c>
      <c r="B82" s="421"/>
      <c r="C82" s="378"/>
      <c r="D82" s="378"/>
      <c r="E82" s="396">
        <v>4000</v>
      </c>
      <c r="F82" s="397">
        <v>4500</v>
      </c>
      <c r="G82" s="399">
        <v>4500</v>
      </c>
      <c r="H82" s="399">
        <v>4121.13</v>
      </c>
      <c r="I82" s="400">
        <v>2500</v>
      </c>
      <c r="J82" s="400">
        <v>4640.46</v>
      </c>
    </row>
    <row r="83" spans="1:10" x14ac:dyDescent="0.3">
      <c r="A83" s="132" t="s">
        <v>158</v>
      </c>
      <c r="B83" s="421"/>
      <c r="C83" s="378"/>
      <c r="D83" s="378"/>
      <c r="E83" s="396">
        <v>7000</v>
      </c>
      <c r="F83" s="424">
        <v>7500</v>
      </c>
      <c r="G83" s="425">
        <v>7000</v>
      </c>
      <c r="H83" s="425">
        <v>7062.36</v>
      </c>
      <c r="I83" s="426">
        <v>6800</v>
      </c>
      <c r="J83" s="426">
        <v>6918.94</v>
      </c>
    </row>
    <row r="84" spans="1:10" x14ac:dyDescent="0.3">
      <c r="A84" s="132" t="s">
        <v>241</v>
      </c>
      <c r="B84" s="421"/>
      <c r="C84" s="378"/>
      <c r="D84" s="378"/>
      <c r="E84" s="427">
        <v>0</v>
      </c>
      <c r="F84" s="294">
        <v>0</v>
      </c>
      <c r="G84" s="295">
        <v>0</v>
      </c>
      <c r="H84" s="295"/>
      <c r="I84" s="296">
        <v>750</v>
      </c>
      <c r="J84" s="296">
        <v>1336.5</v>
      </c>
    </row>
    <row r="85" spans="1:10" x14ac:dyDescent="0.3">
      <c r="A85" s="9" t="s">
        <v>73</v>
      </c>
      <c r="B85" s="421"/>
      <c r="C85" s="428"/>
      <c r="D85" s="378"/>
      <c r="E85" s="396">
        <f t="shared" ref="E85:J85" si="1">SUM(E57:E84)</f>
        <v>446500</v>
      </c>
      <c r="F85" s="397">
        <f t="shared" si="1"/>
        <v>436855</v>
      </c>
      <c r="G85" s="399">
        <f t="shared" si="1"/>
        <v>419350</v>
      </c>
      <c r="H85" s="399">
        <f t="shared" si="1"/>
        <v>414272.39</v>
      </c>
      <c r="I85" s="400">
        <f t="shared" si="1"/>
        <v>422020</v>
      </c>
      <c r="J85" s="400">
        <f t="shared" si="1"/>
        <v>447881.19999999995</v>
      </c>
    </row>
    <row r="86" spans="1:10" ht="9.75" customHeight="1" x14ac:dyDescent="0.3">
      <c r="A86" s="49"/>
      <c r="B86" s="378"/>
      <c r="C86" s="378"/>
      <c r="D86" s="378"/>
      <c r="E86" s="396"/>
      <c r="F86" s="397"/>
      <c r="G86" s="399"/>
      <c r="H86" s="399"/>
      <c r="I86" s="400"/>
      <c r="J86" s="400"/>
    </row>
    <row r="87" spans="1:10" x14ac:dyDescent="0.3">
      <c r="A87" s="9" t="s">
        <v>74</v>
      </c>
      <c r="B87" s="378"/>
      <c r="C87" s="378"/>
      <c r="D87" s="378"/>
      <c r="E87" s="396"/>
      <c r="F87" s="397"/>
      <c r="G87" s="399"/>
      <c r="H87" s="399"/>
      <c r="I87" s="400"/>
      <c r="J87" s="400"/>
    </row>
    <row r="88" spans="1:10" x14ac:dyDescent="0.3">
      <c r="A88" s="132" t="s">
        <v>197</v>
      </c>
      <c r="B88" s="378"/>
      <c r="C88" s="378"/>
      <c r="D88" s="378"/>
      <c r="E88" s="396">
        <v>35000</v>
      </c>
      <c r="F88" s="397">
        <f>G88*1.04</f>
        <v>32240</v>
      </c>
      <c r="G88" s="399">
        <v>31000</v>
      </c>
      <c r="H88" s="399">
        <v>31000</v>
      </c>
      <c r="I88" s="400">
        <v>29000</v>
      </c>
      <c r="J88" s="400">
        <v>26860.9</v>
      </c>
    </row>
    <row r="89" spans="1:10" x14ac:dyDescent="0.3">
      <c r="A89" s="132" t="s">
        <v>198</v>
      </c>
      <c r="B89" s="378"/>
      <c r="C89" s="378"/>
      <c r="D89" s="378"/>
      <c r="E89" s="396">
        <v>12000</v>
      </c>
      <c r="F89" s="397">
        <v>10300</v>
      </c>
      <c r="G89" s="399">
        <v>9900</v>
      </c>
      <c r="H89" s="399">
        <v>9900</v>
      </c>
      <c r="I89" s="400">
        <v>9500</v>
      </c>
      <c r="J89" s="400">
        <v>9500</v>
      </c>
    </row>
    <row r="90" spans="1:10" x14ac:dyDescent="0.3">
      <c r="A90" s="132" t="s">
        <v>199</v>
      </c>
      <c r="B90" s="378"/>
      <c r="C90" s="378"/>
      <c r="D90" s="378"/>
      <c r="E90" s="396">
        <v>4000</v>
      </c>
      <c r="F90" s="397">
        <v>3650</v>
      </c>
      <c r="G90" s="399">
        <v>3500</v>
      </c>
      <c r="H90" s="399">
        <v>3500</v>
      </c>
      <c r="I90" s="400">
        <v>3250</v>
      </c>
      <c r="J90" s="400">
        <v>3250</v>
      </c>
    </row>
    <row r="91" spans="1:10" x14ac:dyDescent="0.3">
      <c r="A91" s="132" t="s">
        <v>200</v>
      </c>
      <c r="B91" s="378"/>
      <c r="C91" s="378"/>
      <c r="D91" s="378"/>
      <c r="E91" s="396">
        <v>4500</v>
      </c>
      <c r="F91" s="397">
        <f>G91*1.04</f>
        <v>4160</v>
      </c>
      <c r="G91" s="399">
        <v>4000</v>
      </c>
      <c r="H91" s="399">
        <v>4000</v>
      </c>
      <c r="I91" s="400">
        <v>3750</v>
      </c>
      <c r="J91" s="400">
        <v>3511.4</v>
      </c>
    </row>
    <row r="92" spans="1:10" x14ac:dyDescent="0.3">
      <c r="A92" s="9" t="s">
        <v>84</v>
      </c>
      <c r="B92" s="378"/>
      <c r="C92" s="378"/>
      <c r="D92" s="378"/>
      <c r="E92" s="396"/>
      <c r="F92" s="397"/>
      <c r="G92" s="399"/>
      <c r="H92" s="399"/>
      <c r="I92" s="400"/>
      <c r="J92" s="400"/>
    </row>
    <row r="93" spans="1:10" x14ac:dyDescent="0.3">
      <c r="A93" s="132" t="s">
        <v>86</v>
      </c>
      <c r="B93" s="378"/>
      <c r="C93" s="378"/>
      <c r="D93" s="378"/>
      <c r="E93" s="396">
        <v>28000</v>
      </c>
      <c r="F93" s="397">
        <v>25800</v>
      </c>
      <c r="G93" s="399">
        <v>23900</v>
      </c>
      <c r="H93" s="399">
        <v>25641.03</v>
      </c>
      <c r="I93" s="400">
        <v>22400</v>
      </c>
      <c r="J93" s="400">
        <v>22471.48</v>
      </c>
    </row>
    <row r="94" spans="1:10" x14ac:dyDescent="0.3">
      <c r="A94" s="132" t="s">
        <v>85</v>
      </c>
      <c r="B94" s="378"/>
      <c r="C94" s="378"/>
      <c r="D94" s="378"/>
      <c r="E94" s="427">
        <v>72000</v>
      </c>
      <c r="F94" s="294">
        <v>55000</v>
      </c>
      <c r="G94" s="295">
        <v>55000</v>
      </c>
      <c r="H94" s="295">
        <v>45016.36</v>
      </c>
      <c r="I94" s="296">
        <v>55000</v>
      </c>
      <c r="J94" s="296">
        <v>42253.53</v>
      </c>
    </row>
    <row r="95" spans="1:10" x14ac:dyDescent="0.3">
      <c r="A95" s="57" t="s">
        <v>87</v>
      </c>
      <c r="B95" s="378"/>
      <c r="C95" s="378"/>
      <c r="D95" s="378"/>
      <c r="E95" s="396">
        <f t="shared" ref="E95:J95" si="2">SUM(E88:E94)</f>
        <v>155500</v>
      </c>
      <c r="F95" s="397">
        <f t="shared" si="2"/>
        <v>131150</v>
      </c>
      <c r="G95" s="399">
        <f t="shared" si="2"/>
        <v>127300</v>
      </c>
      <c r="H95" s="399">
        <f>SUM(H88:H94)</f>
        <v>119057.39</v>
      </c>
      <c r="I95" s="400">
        <f t="shared" si="2"/>
        <v>122900</v>
      </c>
      <c r="J95" s="400">
        <f t="shared" si="2"/>
        <v>107847.31</v>
      </c>
    </row>
    <row r="96" spans="1:10" x14ac:dyDescent="0.3">
      <c r="A96" s="49"/>
      <c r="B96" s="378"/>
      <c r="C96" s="378"/>
      <c r="D96" s="378"/>
      <c r="E96" s="396"/>
      <c r="F96" s="397"/>
      <c r="G96" s="399"/>
      <c r="H96" s="399"/>
      <c r="I96" s="400"/>
      <c r="J96" s="400"/>
    </row>
    <row r="97" spans="1:10" x14ac:dyDescent="0.3">
      <c r="A97" s="9" t="s">
        <v>88</v>
      </c>
      <c r="B97" s="378"/>
      <c r="C97" s="378"/>
      <c r="D97" s="378"/>
      <c r="E97" s="396"/>
      <c r="F97" s="397"/>
      <c r="G97" s="399"/>
      <c r="H97" s="399"/>
      <c r="I97" s="400"/>
      <c r="J97" s="400"/>
    </row>
    <row r="98" spans="1:10" x14ac:dyDescent="0.3">
      <c r="A98" s="134" t="s">
        <v>287</v>
      </c>
      <c r="B98" s="378"/>
      <c r="C98" s="378"/>
      <c r="D98" s="378"/>
      <c r="E98" s="396">
        <v>500</v>
      </c>
      <c r="F98" s="397">
        <v>500</v>
      </c>
      <c r="G98" s="399"/>
      <c r="H98" s="399"/>
      <c r="I98" s="400"/>
      <c r="J98" s="400"/>
    </row>
    <row r="99" spans="1:10" x14ac:dyDescent="0.3">
      <c r="A99" s="132" t="s">
        <v>70</v>
      </c>
      <c r="B99" s="378"/>
      <c r="C99" s="378"/>
      <c r="D99" s="378"/>
      <c r="E99" s="396">
        <v>1500</v>
      </c>
      <c r="F99" s="424">
        <v>500</v>
      </c>
      <c r="G99" s="425">
        <v>500</v>
      </c>
      <c r="H99" s="425">
        <v>1498.05</v>
      </c>
      <c r="I99" s="426">
        <v>500</v>
      </c>
      <c r="J99" s="426">
        <v>662.07</v>
      </c>
    </row>
    <row r="100" spans="1:10" x14ac:dyDescent="0.3">
      <c r="A100" s="132" t="s">
        <v>222</v>
      </c>
      <c r="B100" s="378"/>
      <c r="C100" s="378"/>
      <c r="D100" s="378"/>
      <c r="E100" s="396">
        <v>200</v>
      </c>
      <c r="F100" s="397">
        <v>400</v>
      </c>
      <c r="G100" s="399">
        <v>400</v>
      </c>
      <c r="H100" s="399">
        <v>400</v>
      </c>
      <c r="I100" s="400">
        <v>400</v>
      </c>
      <c r="J100" s="400">
        <v>55.11</v>
      </c>
    </row>
    <row r="101" spans="1:10" x14ac:dyDescent="0.3">
      <c r="A101" s="132" t="s">
        <v>94</v>
      </c>
      <c r="B101" s="378"/>
      <c r="C101" s="378"/>
      <c r="D101" s="378"/>
      <c r="E101" s="396">
        <v>1200</v>
      </c>
      <c r="F101" s="397">
        <v>1200</v>
      </c>
      <c r="G101" s="399">
        <v>1200</v>
      </c>
      <c r="H101" s="399">
        <v>853.35</v>
      </c>
      <c r="I101" s="400">
        <v>1200</v>
      </c>
      <c r="J101" s="400">
        <v>520.97</v>
      </c>
    </row>
    <row r="102" spans="1:10" x14ac:dyDescent="0.3">
      <c r="A102" s="132" t="s">
        <v>266</v>
      </c>
      <c r="B102" s="378"/>
      <c r="C102" s="378"/>
      <c r="D102" s="378"/>
      <c r="E102" s="396">
        <v>7000</v>
      </c>
      <c r="F102" s="397">
        <v>6000</v>
      </c>
      <c r="G102" s="399">
        <f>450*13</f>
        <v>5850</v>
      </c>
      <c r="H102" s="399">
        <v>2250</v>
      </c>
      <c r="I102" s="400">
        <v>5000</v>
      </c>
      <c r="J102" s="400">
        <v>2500</v>
      </c>
    </row>
    <row r="103" spans="1:10" x14ac:dyDescent="0.3">
      <c r="A103" s="132" t="s">
        <v>95</v>
      </c>
      <c r="B103" s="378"/>
      <c r="C103" s="378"/>
      <c r="D103" s="378"/>
      <c r="E103" s="396">
        <v>2400</v>
      </c>
      <c r="F103" s="397">
        <v>2400</v>
      </c>
      <c r="G103" s="399">
        <v>1000</v>
      </c>
      <c r="H103" s="399">
        <v>1968.6</v>
      </c>
      <c r="I103" s="400">
        <v>1000</v>
      </c>
      <c r="J103" s="400">
        <v>1944</v>
      </c>
    </row>
    <row r="104" spans="1:10" x14ac:dyDescent="0.3">
      <c r="A104" s="132" t="s">
        <v>193</v>
      </c>
      <c r="B104" s="378"/>
      <c r="C104" s="378"/>
      <c r="D104" s="378"/>
      <c r="E104" s="396">
        <v>725</v>
      </c>
      <c r="F104" s="397">
        <v>725</v>
      </c>
      <c r="G104" s="399">
        <v>850</v>
      </c>
      <c r="H104" s="399">
        <v>721</v>
      </c>
      <c r="I104" s="400">
        <v>850</v>
      </c>
      <c r="J104" s="400">
        <v>504</v>
      </c>
    </row>
    <row r="105" spans="1:10" x14ac:dyDescent="0.3">
      <c r="A105" s="132" t="s">
        <v>296</v>
      </c>
      <c r="B105" s="378"/>
      <c r="C105" s="378"/>
      <c r="D105" s="378"/>
      <c r="E105" s="396"/>
      <c r="F105" s="397">
        <v>2000</v>
      </c>
      <c r="G105" s="399"/>
      <c r="H105" s="399"/>
      <c r="I105" s="400"/>
      <c r="J105" s="400"/>
    </row>
    <row r="106" spans="1:10" x14ac:dyDescent="0.3">
      <c r="A106" s="132" t="s">
        <v>293</v>
      </c>
      <c r="B106" s="378"/>
      <c r="C106" s="378"/>
      <c r="D106" s="378"/>
      <c r="E106" s="396">
        <v>2250</v>
      </c>
      <c r="F106" s="397">
        <v>0</v>
      </c>
      <c r="G106" s="399">
        <v>0</v>
      </c>
      <c r="H106" s="399">
        <v>0</v>
      </c>
      <c r="I106" s="400">
        <v>0</v>
      </c>
      <c r="J106" s="400">
        <v>0</v>
      </c>
    </row>
    <row r="107" spans="1:10" x14ac:dyDescent="0.3">
      <c r="A107" s="132" t="s">
        <v>99</v>
      </c>
      <c r="B107" s="378"/>
      <c r="C107" s="378"/>
      <c r="D107" s="378"/>
      <c r="E107" s="396">
        <v>3000</v>
      </c>
      <c r="F107" s="397">
        <v>3000</v>
      </c>
      <c r="G107" s="399">
        <v>2000</v>
      </c>
      <c r="H107" s="399">
        <v>1074.44</v>
      </c>
      <c r="I107" s="400">
        <v>2000</v>
      </c>
      <c r="J107" s="400">
        <v>1362.71</v>
      </c>
    </row>
    <row r="108" spans="1:10" x14ac:dyDescent="0.3">
      <c r="A108" s="269" t="s">
        <v>304</v>
      </c>
      <c r="B108" s="429"/>
      <c r="C108" s="429"/>
      <c r="D108" s="429"/>
      <c r="E108" s="413">
        <v>7970</v>
      </c>
      <c r="F108" s="397"/>
      <c r="G108" s="399"/>
      <c r="H108" s="399"/>
      <c r="I108" s="400"/>
      <c r="J108" s="400"/>
    </row>
    <row r="109" spans="1:10" x14ac:dyDescent="0.3">
      <c r="A109" s="132" t="s">
        <v>97</v>
      </c>
      <c r="B109" s="430"/>
      <c r="C109" s="431"/>
      <c r="D109" s="378"/>
      <c r="E109" s="396">
        <v>4500</v>
      </c>
      <c r="F109" s="397">
        <v>4500</v>
      </c>
      <c r="G109" s="399">
        <v>4500</v>
      </c>
      <c r="H109" s="399">
        <v>3029.36</v>
      </c>
      <c r="I109" s="400">
        <v>3000</v>
      </c>
      <c r="J109" s="400">
        <v>1022.64</v>
      </c>
    </row>
    <row r="110" spans="1:10" x14ac:dyDescent="0.3">
      <c r="A110" s="132" t="s">
        <v>190</v>
      </c>
      <c r="B110" s="378"/>
      <c r="C110" s="378"/>
      <c r="D110" s="378"/>
      <c r="E110" s="396"/>
      <c r="F110" s="397"/>
      <c r="G110" s="399">
        <v>0</v>
      </c>
      <c r="H110" s="399"/>
      <c r="I110" s="400">
        <v>100</v>
      </c>
      <c r="J110" s="400"/>
    </row>
    <row r="111" spans="1:10" x14ac:dyDescent="0.3">
      <c r="A111" s="132" t="s">
        <v>90</v>
      </c>
      <c r="B111" s="378"/>
      <c r="C111" s="378"/>
      <c r="D111" s="378"/>
      <c r="E111" s="396">
        <v>400</v>
      </c>
      <c r="F111" s="397">
        <v>400</v>
      </c>
      <c r="G111" s="399">
        <v>400</v>
      </c>
      <c r="H111" s="399">
        <v>370.14</v>
      </c>
      <c r="I111" s="400">
        <v>400</v>
      </c>
      <c r="J111" s="400">
        <v>52.1</v>
      </c>
    </row>
    <row r="112" spans="1:10" x14ac:dyDescent="0.3">
      <c r="A112" s="132" t="s">
        <v>92</v>
      </c>
      <c r="B112" s="378"/>
      <c r="C112" s="378"/>
      <c r="D112" s="378"/>
      <c r="E112" s="396">
        <v>400</v>
      </c>
      <c r="F112" s="397">
        <v>400</v>
      </c>
      <c r="G112" s="399">
        <v>400</v>
      </c>
      <c r="H112" s="399">
        <v>160.88999999999999</v>
      </c>
      <c r="I112" s="400">
        <v>400</v>
      </c>
      <c r="J112" s="400">
        <v>55.1</v>
      </c>
    </row>
    <row r="113" spans="1:10" x14ac:dyDescent="0.3">
      <c r="A113" s="132" t="s">
        <v>178</v>
      </c>
      <c r="B113" s="378"/>
      <c r="C113" s="378"/>
      <c r="D113" s="378"/>
      <c r="E113" s="396">
        <v>400</v>
      </c>
      <c r="F113" s="397">
        <v>400</v>
      </c>
      <c r="G113" s="399">
        <v>400</v>
      </c>
      <c r="H113" s="399">
        <v>350.7</v>
      </c>
      <c r="I113" s="400">
        <v>400</v>
      </c>
      <c r="J113" s="400">
        <v>61.57</v>
      </c>
    </row>
    <row r="114" spans="1:10" x14ac:dyDescent="0.3">
      <c r="A114" s="132" t="s">
        <v>288</v>
      </c>
      <c r="B114" s="378"/>
      <c r="C114" s="378"/>
      <c r="D114" s="378"/>
      <c r="E114" s="396">
        <v>900</v>
      </c>
      <c r="F114" s="397">
        <v>900</v>
      </c>
      <c r="G114" s="399"/>
      <c r="H114" s="399"/>
      <c r="I114" s="400"/>
      <c r="J114" s="400"/>
    </row>
    <row r="115" spans="1:10" x14ac:dyDescent="0.3">
      <c r="A115" s="132" t="s">
        <v>289</v>
      </c>
      <c r="B115" s="378"/>
      <c r="C115" s="378"/>
      <c r="D115" s="378"/>
      <c r="E115" s="396">
        <v>1500</v>
      </c>
      <c r="F115" s="397">
        <v>2500</v>
      </c>
      <c r="G115" s="399">
        <v>3500</v>
      </c>
      <c r="H115" s="399">
        <v>1890.63</v>
      </c>
      <c r="I115" s="400">
        <v>1000</v>
      </c>
      <c r="J115" s="400">
        <v>813.25</v>
      </c>
    </row>
    <row r="116" spans="1:10" x14ac:dyDescent="0.3">
      <c r="A116" s="132" t="s">
        <v>207</v>
      </c>
      <c r="B116" s="378"/>
      <c r="C116" s="378"/>
      <c r="D116" s="378"/>
      <c r="E116" s="396">
        <v>400</v>
      </c>
      <c r="F116" s="294">
        <v>700</v>
      </c>
      <c r="G116" s="295">
        <v>700</v>
      </c>
      <c r="H116" s="295">
        <v>370</v>
      </c>
      <c r="I116" s="296">
        <v>700</v>
      </c>
      <c r="J116" s="296">
        <v>344.5</v>
      </c>
    </row>
    <row r="117" spans="1:10" x14ac:dyDescent="0.3">
      <c r="A117" s="9" t="s">
        <v>106</v>
      </c>
      <c r="B117" s="378"/>
      <c r="C117" s="378"/>
      <c r="D117" s="378"/>
      <c r="E117" s="432">
        <f>SUM(E98:E116)</f>
        <v>35245</v>
      </c>
      <c r="F117" s="397">
        <f>SUM(F98:F116)</f>
        <v>26525</v>
      </c>
      <c r="G117" s="399">
        <f>SUM(G99:G116)</f>
        <v>21700</v>
      </c>
      <c r="H117" s="399">
        <f>SUM(H99:H116)</f>
        <v>14937.16</v>
      </c>
      <c r="I117" s="400">
        <f>SUM(I99:I116)</f>
        <v>16950</v>
      </c>
      <c r="J117" s="400">
        <f>SUM(J99:J116)</f>
        <v>9898.02</v>
      </c>
    </row>
    <row r="118" spans="1:10" ht="7.5" customHeight="1" x14ac:dyDescent="0.3">
      <c r="A118" s="9"/>
      <c r="B118" s="378"/>
      <c r="C118" s="378"/>
      <c r="D118" s="378"/>
      <c r="E118" s="396"/>
      <c r="F118" s="397"/>
      <c r="G118" s="399"/>
      <c r="H118" s="399"/>
      <c r="I118" s="400"/>
      <c r="J118" s="400"/>
    </row>
    <row r="119" spans="1:10" x14ac:dyDescent="0.3">
      <c r="A119" s="9" t="s">
        <v>255</v>
      </c>
      <c r="B119" s="378"/>
      <c r="C119" s="378"/>
      <c r="D119" s="378"/>
      <c r="E119" s="396"/>
      <c r="F119" s="397"/>
      <c r="G119" s="399"/>
      <c r="H119" s="399"/>
      <c r="I119" s="400"/>
      <c r="J119" s="400"/>
    </row>
    <row r="120" spans="1:10" x14ac:dyDescent="0.3">
      <c r="A120" s="134" t="s">
        <v>283</v>
      </c>
      <c r="B120" s="378"/>
      <c r="C120" s="378"/>
      <c r="D120" s="378"/>
      <c r="E120" s="396">
        <v>950</v>
      </c>
      <c r="F120" s="397">
        <v>800</v>
      </c>
      <c r="G120" s="399">
        <v>750</v>
      </c>
      <c r="H120" s="399">
        <v>0</v>
      </c>
      <c r="I120" s="400">
        <v>400</v>
      </c>
      <c r="J120" s="400"/>
    </row>
    <row r="121" spans="1:10" x14ac:dyDescent="0.3">
      <c r="A121" s="132" t="s">
        <v>284</v>
      </c>
      <c r="B121" s="378"/>
      <c r="C121" s="378"/>
      <c r="D121" s="378"/>
      <c r="E121" s="396">
        <v>950</v>
      </c>
      <c r="F121" s="397">
        <v>800</v>
      </c>
      <c r="G121" s="399">
        <v>750</v>
      </c>
      <c r="H121" s="399">
        <v>1468.95</v>
      </c>
      <c r="I121" s="400">
        <v>400</v>
      </c>
      <c r="J121" s="400">
        <v>400</v>
      </c>
    </row>
    <row r="122" spans="1:10" x14ac:dyDescent="0.3">
      <c r="A122" s="132" t="s">
        <v>237</v>
      </c>
      <c r="B122" s="378"/>
      <c r="C122" s="378"/>
      <c r="D122" s="378"/>
      <c r="E122" s="396">
        <v>4500</v>
      </c>
      <c r="F122" s="397">
        <v>3900</v>
      </c>
      <c r="G122" s="399">
        <v>4500</v>
      </c>
      <c r="H122" s="399">
        <v>4705.58</v>
      </c>
      <c r="I122" s="400">
        <v>4500</v>
      </c>
      <c r="J122" s="400">
        <v>4216.93</v>
      </c>
    </row>
    <row r="123" spans="1:10" x14ac:dyDescent="0.3">
      <c r="A123" s="132" t="s">
        <v>108</v>
      </c>
      <c r="B123" s="378"/>
      <c r="C123" s="378"/>
      <c r="D123" s="378"/>
      <c r="E123" s="396">
        <v>600</v>
      </c>
      <c r="F123" s="397">
        <v>700</v>
      </c>
      <c r="G123" s="399">
        <v>100</v>
      </c>
      <c r="H123" s="399">
        <v>398.58</v>
      </c>
      <c r="I123" s="400">
        <v>100</v>
      </c>
      <c r="J123" s="400">
        <v>90.57</v>
      </c>
    </row>
    <row r="124" spans="1:10" x14ac:dyDescent="0.3">
      <c r="A124" s="132" t="s">
        <v>281</v>
      </c>
      <c r="B124" s="378"/>
      <c r="C124" s="378"/>
      <c r="D124" s="378"/>
      <c r="E124" s="396">
        <v>2750</v>
      </c>
      <c r="F124" s="424">
        <v>2400</v>
      </c>
      <c r="G124" s="425">
        <v>3000</v>
      </c>
      <c r="H124" s="425">
        <v>2197.06</v>
      </c>
      <c r="I124" s="426">
        <v>3200</v>
      </c>
      <c r="J124" s="426">
        <v>2191.9</v>
      </c>
    </row>
    <row r="125" spans="1:10" x14ac:dyDescent="0.3">
      <c r="A125" s="132" t="s">
        <v>113</v>
      </c>
      <c r="B125" s="378"/>
      <c r="C125" s="378"/>
      <c r="D125" s="378"/>
      <c r="E125" s="396">
        <v>950</v>
      </c>
      <c r="F125" s="397">
        <v>800</v>
      </c>
      <c r="G125" s="399">
        <v>750</v>
      </c>
      <c r="H125" s="399">
        <v>750</v>
      </c>
      <c r="I125" s="400">
        <v>400</v>
      </c>
      <c r="J125" s="400">
        <v>400</v>
      </c>
    </row>
    <row r="126" spans="1:10" x14ac:dyDescent="0.3">
      <c r="A126" s="139" t="s">
        <v>238</v>
      </c>
      <c r="B126" s="408"/>
      <c r="C126" s="408"/>
      <c r="D126" s="408"/>
      <c r="E126" s="409">
        <v>4000</v>
      </c>
      <c r="F126" s="416">
        <v>4500</v>
      </c>
      <c r="G126" s="398">
        <v>7950</v>
      </c>
      <c r="H126" s="398">
        <v>1429.73</v>
      </c>
      <c r="I126" s="418">
        <v>7950</v>
      </c>
      <c r="J126" s="400">
        <v>4950</v>
      </c>
    </row>
    <row r="127" spans="1:10" x14ac:dyDescent="0.3">
      <c r="A127" s="139" t="s">
        <v>109</v>
      </c>
      <c r="B127" s="408"/>
      <c r="C127" s="408"/>
      <c r="D127" s="408"/>
      <c r="E127" s="409">
        <v>5000</v>
      </c>
      <c r="F127" s="416">
        <v>3450</v>
      </c>
      <c r="G127" s="398"/>
      <c r="H127" s="398">
        <v>6520.27</v>
      </c>
      <c r="I127" s="418"/>
      <c r="J127" s="400">
        <v>3000</v>
      </c>
    </row>
    <row r="128" spans="1:10" x14ac:dyDescent="0.3">
      <c r="A128" s="139" t="s">
        <v>285</v>
      </c>
      <c r="B128" s="408"/>
      <c r="C128" s="408"/>
      <c r="D128" s="408"/>
      <c r="E128" s="409">
        <v>3900</v>
      </c>
      <c r="F128" s="416">
        <v>3900</v>
      </c>
      <c r="G128" s="398">
        <v>4500</v>
      </c>
      <c r="H128" s="398">
        <v>2782.19</v>
      </c>
      <c r="I128" s="418">
        <v>4500</v>
      </c>
      <c r="J128" s="400">
        <v>2177.75</v>
      </c>
    </row>
    <row r="129" spans="1:10" x14ac:dyDescent="0.3">
      <c r="A129" s="139" t="s">
        <v>182</v>
      </c>
      <c r="B129" s="408"/>
      <c r="C129" s="408"/>
      <c r="D129" s="408"/>
      <c r="E129" s="433">
        <v>1200</v>
      </c>
      <c r="F129" s="434">
        <v>700</v>
      </c>
      <c r="G129" s="435">
        <v>0</v>
      </c>
      <c r="H129" s="435">
        <v>1974.14</v>
      </c>
      <c r="I129" s="436">
        <v>0</v>
      </c>
      <c r="J129" s="296">
        <v>2322.25</v>
      </c>
    </row>
    <row r="130" spans="1:10" x14ac:dyDescent="0.3">
      <c r="A130" s="9" t="s">
        <v>257</v>
      </c>
      <c r="B130" s="378"/>
      <c r="C130" s="378"/>
      <c r="D130" s="378"/>
      <c r="E130" s="437">
        <f t="shared" ref="E130:J130" si="3">SUM(E120:E129)</f>
        <v>24800</v>
      </c>
      <c r="F130" s="397">
        <f t="shared" si="3"/>
        <v>21950</v>
      </c>
      <c r="G130" s="399">
        <f t="shared" si="3"/>
        <v>22300</v>
      </c>
      <c r="H130" s="399">
        <f t="shared" si="3"/>
        <v>22226.499999999996</v>
      </c>
      <c r="I130" s="400">
        <f t="shared" si="3"/>
        <v>21450</v>
      </c>
      <c r="J130" s="400">
        <f t="shared" si="3"/>
        <v>19749.400000000001</v>
      </c>
    </row>
    <row r="131" spans="1:10" ht="7.5" customHeight="1" x14ac:dyDescent="0.3">
      <c r="A131" s="49"/>
      <c r="B131" s="378"/>
      <c r="C131" s="378"/>
      <c r="D131" s="378"/>
      <c r="E131" s="396"/>
      <c r="F131" s="397"/>
      <c r="G131" s="399"/>
      <c r="H131" s="399"/>
      <c r="I131" s="400"/>
      <c r="J131" s="400"/>
    </row>
    <row r="132" spans="1:10" x14ac:dyDescent="0.3">
      <c r="A132" s="9" t="s">
        <v>116</v>
      </c>
      <c r="B132" s="378"/>
      <c r="C132" s="378"/>
      <c r="D132" s="378"/>
      <c r="E132" s="396"/>
      <c r="F132" s="397"/>
      <c r="G132" s="399"/>
      <c r="H132" s="399"/>
      <c r="I132" s="400"/>
      <c r="J132" s="400"/>
    </row>
    <row r="133" spans="1:10" x14ac:dyDescent="0.3">
      <c r="A133" s="132" t="s">
        <v>118</v>
      </c>
      <c r="B133" s="378"/>
      <c r="C133" s="378"/>
      <c r="D133" s="378"/>
      <c r="E133" s="396"/>
      <c r="F133" s="424"/>
      <c r="G133" s="425"/>
      <c r="H133" s="425"/>
      <c r="I133" s="426"/>
      <c r="J133" s="426"/>
    </row>
    <row r="134" spans="1:10" x14ac:dyDescent="0.3">
      <c r="A134" s="132" t="s">
        <v>212</v>
      </c>
      <c r="B134" s="378"/>
      <c r="C134" s="387"/>
      <c r="D134" s="438"/>
      <c r="E134" s="439">
        <v>25000</v>
      </c>
      <c r="F134" s="397">
        <v>23400</v>
      </c>
      <c r="G134" s="399">
        <f>6*3900</f>
        <v>23400</v>
      </c>
      <c r="H134" s="399">
        <v>22097.439999999999</v>
      </c>
      <c r="I134" s="400">
        <v>23400</v>
      </c>
      <c r="J134" s="400">
        <v>22680.3</v>
      </c>
    </row>
    <row r="135" spans="1:10" x14ac:dyDescent="0.3">
      <c r="A135" s="132" t="s">
        <v>117</v>
      </c>
      <c r="B135" s="378"/>
      <c r="C135" s="387"/>
      <c r="D135" s="438"/>
      <c r="E135" s="439">
        <v>60000</v>
      </c>
      <c r="F135" s="424">
        <v>55968</v>
      </c>
      <c r="G135" s="295">
        <f>6*7200</f>
        <v>43200</v>
      </c>
      <c r="H135" s="295">
        <v>51229.5</v>
      </c>
      <c r="I135" s="296">
        <v>43200</v>
      </c>
      <c r="J135" s="296">
        <v>42745</v>
      </c>
    </row>
    <row r="136" spans="1:10" x14ac:dyDescent="0.3">
      <c r="A136" s="9" t="s">
        <v>183</v>
      </c>
      <c r="B136" s="378"/>
      <c r="C136" s="378"/>
      <c r="D136" s="378"/>
      <c r="E136" s="432">
        <f t="shared" ref="E136:J136" si="4">SUM(E133:E135)</f>
        <v>85000</v>
      </c>
      <c r="F136" s="440">
        <f t="shared" si="4"/>
        <v>79368</v>
      </c>
      <c r="G136" s="399">
        <f t="shared" si="4"/>
        <v>66600</v>
      </c>
      <c r="H136" s="399">
        <f t="shared" si="4"/>
        <v>73326.94</v>
      </c>
      <c r="I136" s="400">
        <f t="shared" si="4"/>
        <v>66600</v>
      </c>
      <c r="J136" s="400">
        <f t="shared" si="4"/>
        <v>65425.3</v>
      </c>
    </row>
    <row r="137" spans="1:10" x14ac:dyDescent="0.3">
      <c r="A137" s="49" t="s">
        <v>120</v>
      </c>
      <c r="B137" s="378"/>
      <c r="C137" s="378"/>
      <c r="D137" s="378"/>
      <c r="E137" s="396"/>
      <c r="F137" s="397"/>
      <c r="G137" s="399"/>
      <c r="H137" s="399"/>
      <c r="I137" s="400"/>
      <c r="J137" s="400"/>
    </row>
    <row r="138" spans="1:10" x14ac:dyDescent="0.3">
      <c r="A138" s="16" t="s">
        <v>242</v>
      </c>
      <c r="B138" s="378"/>
      <c r="C138" s="378"/>
      <c r="D138" s="378"/>
      <c r="E138" s="396"/>
      <c r="F138" s="397"/>
      <c r="G138" s="399"/>
      <c r="H138" s="399"/>
      <c r="I138" s="400"/>
      <c r="J138" s="400"/>
    </row>
    <row r="139" spans="1:10" x14ac:dyDescent="0.3">
      <c r="A139" s="103" t="s">
        <v>261</v>
      </c>
      <c r="B139" s="378"/>
      <c r="C139" s="378"/>
      <c r="D139" s="378"/>
      <c r="E139" s="396"/>
      <c r="F139" s="397"/>
      <c r="G139" s="399"/>
      <c r="H139" s="399"/>
      <c r="I139" s="400"/>
      <c r="J139" s="400">
        <v>217.5</v>
      </c>
    </row>
    <row r="140" spans="1:10" x14ac:dyDescent="0.3">
      <c r="A140" s="103" t="s">
        <v>282</v>
      </c>
      <c r="B140" s="378"/>
      <c r="C140" s="378"/>
      <c r="D140" s="378"/>
      <c r="E140" s="396"/>
      <c r="F140" s="397"/>
      <c r="G140" s="399"/>
      <c r="H140" s="399">
        <v>7528.18</v>
      </c>
      <c r="I140" s="400"/>
      <c r="J140" s="400">
        <f>2841.69-5862.71</f>
        <v>-3021.02</v>
      </c>
    </row>
    <row r="141" spans="1:10" x14ac:dyDescent="0.3">
      <c r="A141" s="132" t="s">
        <v>268</v>
      </c>
      <c r="B141" s="378"/>
      <c r="C141" s="378"/>
      <c r="D141" s="378"/>
      <c r="E141" s="396">
        <f>E46</f>
        <v>17000</v>
      </c>
      <c r="F141" s="397">
        <v>34000</v>
      </c>
      <c r="G141" s="399">
        <f>G45</f>
        <v>0</v>
      </c>
      <c r="H141" s="399">
        <v>26087.06</v>
      </c>
      <c r="I141" s="400">
        <v>21750</v>
      </c>
      <c r="J141" s="400">
        <v>22093.26</v>
      </c>
    </row>
    <row r="142" spans="1:10" x14ac:dyDescent="0.3">
      <c r="A142" s="132" t="s">
        <v>225</v>
      </c>
      <c r="B142" s="378"/>
      <c r="C142" s="378"/>
      <c r="D142" s="378"/>
      <c r="E142" s="396">
        <v>0</v>
      </c>
      <c r="F142" s="397">
        <v>0</v>
      </c>
      <c r="G142" s="399">
        <v>2500</v>
      </c>
      <c r="H142" s="399"/>
      <c r="I142" s="400">
        <v>2500</v>
      </c>
      <c r="J142" s="400">
        <v>0</v>
      </c>
    </row>
    <row r="143" spans="1:10" x14ac:dyDescent="0.3">
      <c r="A143" s="132" t="s">
        <v>258</v>
      </c>
      <c r="B143" s="382">
        <f>B27</f>
        <v>17000</v>
      </c>
      <c r="C143" s="383">
        <v>1</v>
      </c>
      <c r="D143" s="388"/>
      <c r="E143" s="409">
        <f>B143*C143</f>
        <v>17000</v>
      </c>
      <c r="F143" s="416">
        <v>8500</v>
      </c>
      <c r="G143" s="398">
        <f>+C143*D143</f>
        <v>0</v>
      </c>
      <c r="H143" s="398"/>
      <c r="I143" s="418">
        <v>1740</v>
      </c>
      <c r="J143" s="400">
        <v>0</v>
      </c>
    </row>
    <row r="144" spans="1:10" x14ac:dyDescent="0.3">
      <c r="A144" s="103" t="s">
        <v>124</v>
      </c>
      <c r="B144" s="378"/>
      <c r="C144" s="378"/>
      <c r="D144" s="378"/>
      <c r="E144" s="427">
        <v>14500</v>
      </c>
      <c r="F144" s="294">
        <v>14500</v>
      </c>
      <c r="G144" s="295">
        <v>14500</v>
      </c>
      <c r="H144" s="295">
        <v>15709.31</v>
      </c>
      <c r="I144" s="296">
        <v>17500</v>
      </c>
      <c r="J144" s="296">
        <v>14987.08</v>
      </c>
    </row>
    <row r="145" spans="1:10" x14ac:dyDescent="0.3">
      <c r="A145" s="16" t="s">
        <v>125</v>
      </c>
      <c r="B145" s="378"/>
      <c r="C145" s="378"/>
      <c r="D145" s="378"/>
      <c r="E145" s="396">
        <f>SUM(E141:E144)</f>
        <v>48500</v>
      </c>
      <c r="F145" s="397">
        <f>SUM(F141:F144)</f>
        <v>57000</v>
      </c>
      <c r="G145" s="399">
        <f>SUM(G141:G144)</f>
        <v>17000</v>
      </c>
      <c r="H145" s="399">
        <f>SUM(H140:H144)</f>
        <v>49324.55</v>
      </c>
      <c r="I145" s="400">
        <f>SUM(I141:I144)</f>
        <v>43490</v>
      </c>
      <c r="J145" s="400">
        <f>SUM(J139:J144)</f>
        <v>34276.82</v>
      </c>
    </row>
    <row r="146" spans="1:10" x14ac:dyDescent="0.3">
      <c r="A146" s="48"/>
      <c r="B146" s="378"/>
      <c r="C146" s="378"/>
      <c r="D146" s="378"/>
      <c r="E146" s="378"/>
      <c r="F146" s="441"/>
      <c r="G146" s="390"/>
      <c r="H146" s="390"/>
      <c r="I146" s="387"/>
      <c r="J146" s="387"/>
    </row>
    <row r="147" spans="1:10" ht="16.2" thickBot="1" x14ac:dyDescent="0.35">
      <c r="A147" s="16" t="s">
        <v>126</v>
      </c>
      <c r="B147" s="378"/>
      <c r="C147" s="378"/>
      <c r="D147" s="378"/>
      <c r="E147" s="298">
        <f t="shared" ref="E147:J147" si="5">E85+E95+E117+E130+E136+E145</f>
        <v>795545</v>
      </c>
      <c r="F147" s="299">
        <f t="shared" si="5"/>
        <v>752848</v>
      </c>
      <c r="G147" s="300">
        <f t="shared" si="5"/>
        <v>674250</v>
      </c>
      <c r="H147" s="300">
        <f t="shared" si="5"/>
        <v>693144.93000000017</v>
      </c>
      <c r="I147" s="301">
        <f t="shared" si="5"/>
        <v>693410</v>
      </c>
      <c r="J147" s="301">
        <f t="shared" si="5"/>
        <v>685078.05</v>
      </c>
    </row>
    <row r="148" spans="1:10" ht="16.2" thickTop="1" x14ac:dyDescent="0.3">
      <c r="A148" s="48"/>
      <c r="B148" s="378"/>
      <c r="C148" s="378"/>
      <c r="D148" s="378"/>
      <c r="E148" s="442"/>
      <c r="F148" s="443"/>
      <c r="G148" s="444"/>
      <c r="H148" s="444"/>
      <c r="I148" s="445"/>
      <c r="J148" s="445"/>
    </row>
    <row r="149" spans="1:10" x14ac:dyDescent="0.3">
      <c r="B149" s="5"/>
      <c r="C149" s="5"/>
      <c r="D149" s="5"/>
      <c r="E149" s="5"/>
      <c r="F149" s="5"/>
      <c r="G149" s="5"/>
      <c r="H149" s="5"/>
      <c r="I149" s="5"/>
      <c r="J149" s="5"/>
    </row>
    <row r="150" spans="1:10" ht="16.2" thickBot="1" x14ac:dyDescent="0.35">
      <c r="A150" s="16" t="s">
        <v>128</v>
      </c>
      <c r="B150" s="378"/>
      <c r="C150" s="378"/>
      <c r="D150" s="378"/>
      <c r="E150" s="298">
        <f>E53-E147</f>
        <v>1655</v>
      </c>
      <c r="F150" s="299">
        <f>F53-F147</f>
        <v>2052</v>
      </c>
      <c r="G150" s="300">
        <f>G53-G147</f>
        <v>28250</v>
      </c>
      <c r="H150" s="300">
        <f>H53-H147</f>
        <v>14222.139999999898</v>
      </c>
      <c r="I150" s="301">
        <f>I53-I147-I148</f>
        <v>590</v>
      </c>
      <c r="J150" s="301">
        <f>J53-J147</f>
        <v>24829.060000000056</v>
      </c>
    </row>
    <row r="151" spans="1:10" ht="16.2" thickTop="1" x14ac:dyDescent="0.3">
      <c r="A151" s="16" t="s">
        <v>127</v>
      </c>
      <c r="B151" s="378"/>
      <c r="C151" s="378"/>
      <c r="D151" s="378"/>
      <c r="E151" s="442"/>
      <c r="F151" s="443"/>
      <c r="G151" s="444"/>
      <c r="H151" s="444"/>
      <c r="I151" s="445"/>
      <c r="J151" s="445"/>
    </row>
    <row r="152" spans="1:10" ht="16.2" thickBot="1" x14ac:dyDescent="0.35">
      <c r="A152" s="104"/>
      <c r="B152" s="446"/>
      <c r="C152" s="446"/>
      <c r="D152" s="446"/>
      <c r="E152" s="446"/>
      <c r="F152" s="447"/>
      <c r="G152" s="448"/>
      <c r="H152" s="448"/>
      <c r="I152" s="449"/>
      <c r="J152" s="449"/>
    </row>
    <row r="153" spans="1:10" ht="16.2" thickTop="1" x14ac:dyDescent="0.3">
      <c r="A153" s="19" t="s">
        <v>129</v>
      </c>
      <c r="B153" s="450"/>
      <c r="C153" s="450"/>
      <c r="D153" s="450"/>
      <c r="E153" s="450"/>
      <c r="F153" s="93"/>
      <c r="G153" s="183"/>
      <c r="H153" s="183"/>
      <c r="I153" s="256"/>
      <c r="J153" s="256"/>
    </row>
    <row r="154" spans="1:10" x14ac:dyDescent="0.3">
      <c r="A154" s="48"/>
      <c r="B154" s="378"/>
      <c r="C154" s="378"/>
      <c r="D154" s="378"/>
      <c r="E154" s="378"/>
      <c r="F154" s="441"/>
      <c r="G154" s="390"/>
      <c r="H154" s="390"/>
      <c r="I154" s="387"/>
      <c r="J154" s="387"/>
    </row>
    <row r="155" spans="1:10" x14ac:dyDescent="0.3">
      <c r="A155" s="89" t="s">
        <v>299</v>
      </c>
      <c r="B155" s="378"/>
      <c r="C155" s="378"/>
      <c r="D155" s="378"/>
      <c r="E155" s="442">
        <v>50000</v>
      </c>
      <c r="F155" s="443">
        <v>48350</v>
      </c>
      <c r="G155" s="444">
        <v>47850</v>
      </c>
      <c r="H155" s="444"/>
      <c r="I155" s="445">
        <v>37586.14</v>
      </c>
      <c r="J155" s="445"/>
    </row>
    <row r="156" spans="1:10" x14ac:dyDescent="0.3">
      <c r="A156" s="89" t="s">
        <v>297</v>
      </c>
      <c r="B156" s="378"/>
      <c r="C156" s="378"/>
      <c r="D156" s="378"/>
      <c r="E156" s="442"/>
      <c r="F156" s="443"/>
      <c r="G156" s="451"/>
      <c r="H156" s="451">
        <v>47850</v>
      </c>
      <c r="I156" s="452"/>
      <c r="J156" s="445">
        <v>41127.58</v>
      </c>
    </row>
    <row r="157" spans="1:10" x14ac:dyDescent="0.3">
      <c r="A157" s="89"/>
      <c r="B157" s="378"/>
      <c r="C157" s="378"/>
      <c r="D157" s="378"/>
      <c r="E157" s="378"/>
      <c r="F157" s="379"/>
      <c r="G157" s="5"/>
      <c r="H157" s="5"/>
      <c r="I157" s="381" t="s">
        <v>10</v>
      </c>
      <c r="J157" s="381"/>
    </row>
    <row r="158" spans="1:10" x14ac:dyDescent="0.3">
      <c r="A158" s="48"/>
      <c r="B158" s="378"/>
      <c r="C158" s="378"/>
      <c r="D158" s="378"/>
      <c r="E158" s="378"/>
      <c r="F158" s="441"/>
      <c r="G158" s="390"/>
      <c r="H158" s="390"/>
      <c r="I158" s="387"/>
      <c r="J158" s="387"/>
    </row>
    <row r="159" spans="1:10" x14ac:dyDescent="0.3">
      <c r="A159" s="16" t="s">
        <v>134</v>
      </c>
      <c r="B159" s="378"/>
      <c r="C159" s="378"/>
      <c r="D159" s="378"/>
      <c r="E159" s="378"/>
      <c r="F159" s="441"/>
      <c r="G159" s="390"/>
      <c r="H159" s="390"/>
      <c r="I159" s="387"/>
      <c r="J159" s="387"/>
    </row>
    <row r="160" spans="1:10" x14ac:dyDescent="0.3">
      <c r="A160" s="48" t="str">
        <f>$A$25</f>
        <v>FY 2004-2005</v>
      </c>
      <c r="B160" s="421">
        <f>B25</f>
        <v>17000</v>
      </c>
      <c r="C160" s="384">
        <f>C44</f>
        <v>1.5</v>
      </c>
      <c r="D160" s="384"/>
      <c r="E160" s="396"/>
      <c r="F160" s="397"/>
      <c r="G160" s="399">
        <f>B160*C160</f>
        <v>25500</v>
      </c>
      <c r="H160" s="399">
        <v>26087.06</v>
      </c>
      <c r="I160" s="400">
        <v>21750</v>
      </c>
      <c r="J160" s="400">
        <v>22093.26</v>
      </c>
    </row>
    <row r="161" spans="1:10" x14ac:dyDescent="0.3">
      <c r="A161" s="48" t="str">
        <f>$A$26</f>
        <v>FY 2005-2006</v>
      </c>
      <c r="B161" s="421">
        <f>B26</f>
        <v>17000</v>
      </c>
      <c r="C161" s="384">
        <f>C45</f>
        <v>2</v>
      </c>
      <c r="D161" s="384"/>
      <c r="E161" s="396"/>
      <c r="F161" s="424">
        <f>B161*C161</f>
        <v>34000</v>
      </c>
      <c r="G161" s="425"/>
      <c r="H161" s="425"/>
      <c r="I161" s="400"/>
      <c r="J161" s="400"/>
    </row>
    <row r="162" spans="1:10" x14ac:dyDescent="0.3">
      <c r="A162" s="48" t="str">
        <f>$A$27</f>
        <v>FY 2006-2007</v>
      </c>
      <c r="B162" s="421">
        <f>B27</f>
        <v>17000</v>
      </c>
      <c r="C162" s="384">
        <f>C46</f>
        <v>1</v>
      </c>
      <c r="D162" s="384"/>
      <c r="E162" s="427">
        <f>B162*C162</f>
        <v>17000</v>
      </c>
      <c r="F162" s="304"/>
      <c r="G162" s="305"/>
      <c r="H162" s="305"/>
      <c r="I162" s="306"/>
      <c r="J162" s="306"/>
    </row>
    <row r="163" spans="1:10" x14ac:dyDescent="0.3">
      <c r="A163" s="48" t="s">
        <v>135</v>
      </c>
      <c r="B163" s="378"/>
      <c r="C163" s="378"/>
      <c r="D163" s="378"/>
      <c r="E163" s="396">
        <f>SUM(E155:E162)</f>
        <v>67000</v>
      </c>
      <c r="F163" s="397">
        <f>SUM(F155:F162)</f>
        <v>82350</v>
      </c>
      <c r="G163" s="399">
        <f>SUM(G155:G162)</f>
        <v>73350</v>
      </c>
      <c r="H163" s="399">
        <f>SUM(H156:H162)</f>
        <v>73937.06</v>
      </c>
      <c r="I163" s="400">
        <f>SUM(I155:I161)</f>
        <v>59336.14</v>
      </c>
      <c r="J163" s="400">
        <f>SUM(J155:J161)</f>
        <v>63220.84</v>
      </c>
    </row>
    <row r="164" spans="1:10" x14ac:dyDescent="0.3">
      <c r="A164" s="48"/>
      <c r="B164" s="378"/>
      <c r="C164" s="378"/>
      <c r="D164" s="378"/>
      <c r="E164" s="396"/>
      <c r="F164" s="397"/>
      <c r="G164" s="399"/>
      <c r="H164" s="399"/>
      <c r="I164" s="400"/>
      <c r="J164" s="400"/>
    </row>
    <row r="165" spans="1:10" x14ac:dyDescent="0.3">
      <c r="A165" s="16" t="s">
        <v>136</v>
      </c>
      <c r="B165" s="378"/>
      <c r="C165" s="378"/>
      <c r="D165" s="378"/>
      <c r="E165" s="396"/>
      <c r="F165" s="397"/>
      <c r="G165" s="399"/>
      <c r="H165" s="399"/>
      <c r="I165" s="400"/>
      <c r="J165" s="400"/>
    </row>
    <row r="166" spans="1:10" x14ac:dyDescent="0.3">
      <c r="A166" s="48" t="s">
        <v>274</v>
      </c>
      <c r="B166" s="453">
        <v>50</v>
      </c>
      <c r="C166" s="123">
        <v>500</v>
      </c>
      <c r="D166" s="384"/>
      <c r="E166" s="396"/>
      <c r="F166" s="397"/>
      <c r="G166" s="399">
        <f>C166*B166</f>
        <v>25000</v>
      </c>
      <c r="H166" s="399">
        <v>27557.49</v>
      </c>
      <c r="I166" s="400">
        <v>17500</v>
      </c>
      <c r="J166" s="400">
        <v>15370.84</v>
      </c>
    </row>
    <row r="167" spans="1:10" x14ac:dyDescent="0.3">
      <c r="A167" s="48" t="s">
        <v>301</v>
      </c>
      <c r="B167" s="453">
        <v>50</v>
      </c>
      <c r="C167" s="123">
        <v>1250</v>
      </c>
      <c r="D167" s="384"/>
      <c r="E167" s="396"/>
      <c r="F167" s="397">
        <f>B167*C167</f>
        <v>62500</v>
      </c>
      <c r="G167" s="399"/>
      <c r="H167" s="399"/>
      <c r="I167" s="401"/>
      <c r="J167" s="400"/>
    </row>
    <row r="168" spans="1:10" x14ac:dyDescent="0.3">
      <c r="A168" s="48" t="s">
        <v>298</v>
      </c>
      <c r="B168" s="453">
        <v>50</v>
      </c>
      <c r="C168" s="123">
        <v>350</v>
      </c>
      <c r="D168" s="384"/>
      <c r="E168" s="396">
        <f>B168*C168</f>
        <v>17500</v>
      </c>
      <c r="F168" s="304"/>
      <c r="G168" s="305"/>
      <c r="H168" s="305"/>
      <c r="I168" s="306"/>
      <c r="J168" s="306"/>
    </row>
    <row r="169" spans="1:10" ht="16.2" thickBot="1" x14ac:dyDescent="0.35">
      <c r="A169" s="16" t="s">
        <v>140</v>
      </c>
      <c r="B169" s="378"/>
      <c r="C169" s="378"/>
      <c r="D169" s="378"/>
      <c r="E169" s="454">
        <f>E163-E168</f>
        <v>49500</v>
      </c>
      <c r="F169" s="299">
        <f>F163-F167</f>
        <v>19850</v>
      </c>
      <c r="G169" s="300">
        <f>G163-G166</f>
        <v>48350</v>
      </c>
      <c r="H169" s="300">
        <f>H163-H166</f>
        <v>46379.569999999992</v>
      </c>
      <c r="I169" s="301">
        <f>I163-I166</f>
        <v>41836.14</v>
      </c>
      <c r="J169" s="301">
        <f>J163-J166</f>
        <v>47850</v>
      </c>
    </row>
    <row r="170" spans="1:10" ht="16.2" thickTop="1" x14ac:dyDescent="0.3">
      <c r="A170" s="16"/>
      <c r="B170" s="378"/>
      <c r="C170" s="378"/>
      <c r="D170" s="378"/>
      <c r="E170" s="378"/>
      <c r="F170" s="441"/>
      <c r="G170" s="390"/>
      <c r="H170" s="390"/>
      <c r="I170" s="387"/>
      <c r="J170" s="387"/>
    </row>
    <row r="171" spans="1:10" x14ac:dyDescent="0.3">
      <c r="A171" s="275" t="s">
        <v>300</v>
      </c>
      <c r="B171" s="378"/>
      <c r="C171" s="378"/>
      <c r="D171" s="378"/>
      <c r="E171" s="378"/>
      <c r="F171" s="441"/>
      <c r="G171" s="390"/>
      <c r="H171" s="390"/>
      <c r="I171" s="387"/>
      <c r="J171" s="387"/>
    </row>
    <row r="172" spans="1:10" ht="16.2" thickBot="1" x14ac:dyDescent="0.35">
      <c r="A172" s="104"/>
      <c r="B172" s="446"/>
      <c r="C172" s="446"/>
      <c r="D172" s="446"/>
      <c r="E172" s="446"/>
      <c r="F172" s="447"/>
      <c r="G172" s="448"/>
      <c r="H172" s="448"/>
      <c r="I172" s="449"/>
      <c r="J172" s="449"/>
    </row>
    <row r="173" spans="1:10" ht="16.2" thickTop="1" x14ac:dyDescent="0.3">
      <c r="A173" s="19" t="s">
        <v>143</v>
      </c>
      <c r="B173" s="450"/>
      <c r="C173" s="450"/>
      <c r="D173" s="450"/>
      <c r="E173" s="450"/>
      <c r="F173" s="93"/>
      <c r="G173" s="183"/>
      <c r="H173" s="183"/>
      <c r="I173" s="256"/>
      <c r="J173" s="256"/>
    </row>
    <row r="174" spans="1:10" x14ac:dyDescent="0.3">
      <c r="A174" s="48"/>
      <c r="B174" s="378"/>
      <c r="C174" s="378"/>
      <c r="D174" s="378"/>
      <c r="E174" s="378"/>
      <c r="F174" s="441"/>
      <c r="G174" s="390"/>
      <c r="H174" s="390"/>
      <c r="I174" s="387"/>
      <c r="J174" s="387"/>
    </row>
    <row r="175" spans="1:10" x14ac:dyDescent="0.3">
      <c r="A175" s="48" t="s">
        <v>144</v>
      </c>
      <c r="B175" s="378"/>
      <c r="C175" s="378"/>
      <c r="D175" s="378"/>
      <c r="E175" s="378">
        <f>C27</f>
        <v>31.5</v>
      </c>
      <c r="F175" s="379">
        <f>C26</f>
        <v>30.5</v>
      </c>
      <c r="G175" s="380">
        <f>C25</f>
        <v>26.5</v>
      </c>
      <c r="H175" s="380">
        <v>26.5</v>
      </c>
      <c r="I175" s="381">
        <v>25.5</v>
      </c>
      <c r="J175" s="381">
        <v>25.5</v>
      </c>
    </row>
    <row r="176" spans="1:10" x14ac:dyDescent="0.3">
      <c r="A176" s="48"/>
      <c r="B176" s="378"/>
      <c r="C176" s="378"/>
      <c r="D176" s="378"/>
      <c r="E176" s="378"/>
      <c r="F176" s="441"/>
      <c r="G176" s="390"/>
      <c r="H176" s="390"/>
      <c r="I176" s="387"/>
      <c r="J176" s="387"/>
    </row>
    <row r="177" spans="1:10" x14ac:dyDescent="0.3">
      <c r="A177" s="48" t="s">
        <v>146</v>
      </c>
      <c r="B177" s="378"/>
      <c r="C177" s="378"/>
      <c r="D177" s="378"/>
      <c r="E177" s="378">
        <f>C41</f>
        <v>3.25</v>
      </c>
      <c r="F177" s="392">
        <f>C41</f>
        <v>3.25</v>
      </c>
      <c r="G177" s="393">
        <f>C37</f>
        <v>3.25</v>
      </c>
      <c r="H177" s="393">
        <v>3.25</v>
      </c>
      <c r="I177" s="394">
        <f>C39</f>
        <v>3.25</v>
      </c>
      <c r="J177" s="394">
        <v>3.25</v>
      </c>
    </row>
    <row r="178" spans="1:10" x14ac:dyDescent="0.3">
      <c r="A178" s="48"/>
      <c r="B178" s="378"/>
      <c r="C178" s="378"/>
      <c r="D178" s="378"/>
      <c r="E178" s="378"/>
      <c r="F178" s="392"/>
      <c r="G178" s="393"/>
      <c r="H178" s="393"/>
      <c r="I178" s="394"/>
      <c r="J178" s="394"/>
    </row>
    <row r="179" spans="1:10" x14ac:dyDescent="0.3">
      <c r="A179" s="48" t="s">
        <v>302</v>
      </c>
      <c r="B179" s="378"/>
      <c r="C179" s="378"/>
      <c r="D179" s="378"/>
      <c r="E179" s="455">
        <f>C46</f>
        <v>1</v>
      </c>
      <c r="F179" s="226">
        <f>C45</f>
        <v>2</v>
      </c>
      <c r="G179" s="178">
        <f>C44</f>
        <v>1.5</v>
      </c>
      <c r="H179" s="178">
        <v>1.5</v>
      </c>
      <c r="I179" s="249">
        <v>1.25</v>
      </c>
      <c r="J179" s="249">
        <v>1.25</v>
      </c>
    </row>
    <row r="180" spans="1:10" x14ac:dyDescent="0.3">
      <c r="A180" s="48"/>
      <c r="B180" s="378"/>
      <c r="C180" s="378"/>
      <c r="D180" s="378"/>
      <c r="E180" s="378"/>
      <c r="F180" s="441"/>
      <c r="G180" s="390"/>
      <c r="H180" s="390"/>
      <c r="I180" s="387"/>
      <c r="J180" s="387"/>
    </row>
    <row r="181" spans="1:10" ht="16.2" thickBot="1" x14ac:dyDescent="0.35">
      <c r="A181" s="16" t="s">
        <v>149</v>
      </c>
      <c r="B181" s="378"/>
      <c r="C181" s="378"/>
      <c r="D181" s="378"/>
      <c r="E181" s="92">
        <f>SUM(E175:E179)</f>
        <v>35.75</v>
      </c>
      <c r="F181" s="92">
        <f>SUM(F175:F179)</f>
        <v>35.75</v>
      </c>
      <c r="G181" s="179">
        <f>SUM(G175:G180)</f>
        <v>31.25</v>
      </c>
      <c r="H181" s="179">
        <f>SUM(H175:H180)</f>
        <v>31.25</v>
      </c>
      <c r="I181" s="250">
        <f>SUM(I175:I179)</f>
        <v>30</v>
      </c>
      <c r="J181" s="250">
        <f>SUM(J175:J179)</f>
        <v>30</v>
      </c>
    </row>
    <row r="182" spans="1:10" ht="16.8" thickTop="1" thickBot="1" x14ac:dyDescent="0.35">
      <c r="A182" s="104"/>
      <c r="B182" s="108"/>
      <c r="C182" s="108"/>
      <c r="D182" s="108"/>
      <c r="E182" s="108"/>
      <c r="F182" s="447"/>
      <c r="G182" s="456"/>
      <c r="H182" s="456"/>
      <c r="I182" s="449"/>
      <c r="J182" s="449"/>
    </row>
    <row r="183" spans="1:10" ht="16.2" thickTop="1" x14ac:dyDescent="0.3">
      <c r="A183" s="48"/>
      <c r="B183" s="16"/>
      <c r="C183" s="16"/>
      <c r="D183" s="16"/>
      <c r="E183" s="16"/>
      <c r="F183" s="457"/>
      <c r="G183" s="16"/>
      <c r="H183" s="16"/>
      <c r="I183" s="16"/>
      <c r="J183" s="16"/>
    </row>
    <row r="184" spans="1:10" x14ac:dyDescent="0.3">
      <c r="A184" s="48" t="s">
        <v>184</v>
      </c>
      <c r="B184" s="48"/>
      <c r="C184" s="48"/>
      <c r="D184" s="48"/>
      <c r="E184" s="48"/>
      <c r="F184" s="48"/>
      <c r="G184" s="48"/>
      <c r="H184" s="48"/>
      <c r="I184" s="48"/>
      <c r="J184" s="48"/>
    </row>
    <row r="185" spans="1:10" x14ac:dyDescent="0.3">
      <c r="A185" s="89">
        <f>I2</f>
        <v>39122</v>
      </c>
      <c r="B185" s="48"/>
      <c r="C185" s="48"/>
      <c r="D185" s="48"/>
      <c r="E185" s="48"/>
      <c r="F185" s="48"/>
      <c r="G185" s="48"/>
      <c r="H185" s="48"/>
      <c r="I185" s="263"/>
      <c r="J185" s="48"/>
    </row>
    <row r="186" spans="1:10" x14ac:dyDescent="0.3">
      <c r="I186" s="116"/>
    </row>
    <row r="187" spans="1:10" x14ac:dyDescent="0.3">
      <c r="I187" s="264"/>
    </row>
    <row r="188" spans="1:10" x14ac:dyDescent="0.3">
      <c r="I188" s="264"/>
    </row>
    <row r="189" spans="1:10" x14ac:dyDescent="0.3">
      <c r="I189" s="264"/>
    </row>
    <row r="190" spans="1:10" x14ac:dyDescent="0.3">
      <c r="I190" s="116"/>
    </row>
    <row r="191" spans="1:10" x14ac:dyDescent="0.3">
      <c r="I191" s="265"/>
    </row>
    <row r="192" spans="1:10" x14ac:dyDescent="0.3">
      <c r="I192" s="266"/>
    </row>
  </sheetData>
  <sheetProtection sheet="1" objects="1" scenarios="1"/>
  <mergeCells count="4">
    <mergeCell ref="A13:J13"/>
    <mergeCell ref="A14:J14"/>
    <mergeCell ref="A15:J15"/>
    <mergeCell ref="A16:J16"/>
  </mergeCells>
  <phoneticPr fontId="0" type="noConversion"/>
  <pageMargins left="0.38" right="0.12" top="0.25" bottom="0.31" header="0.17" footer="0.17"/>
  <pageSetup scale="72" fitToHeight="4" orientation="landscape" horizontalDpi="4294967293" r:id="rId1"/>
  <headerFooter alignWithMargins="0">
    <oddFooter>&amp;C&amp;9 Page &amp;P of &amp;N</oddFooter>
  </headerFooter>
  <rowBreaks count="1" manualBreakCount="1">
    <brk id="107" max="9" man="1"/>
  </rowBreaks>
  <ignoredErrors>
    <ignoredError sqref="I176:J176 I117:J117 H38:H47 G141 G143 E37:G47 H24:H36 E117:G117 I179:J179 I175:J175 I177:J177 D143:E143 E136:J136 F177 G176 G178 H48:H52 F178 F176 E175:E179 F179 G175 G177 G179 E85:J85 E130:J130 H53:J53 G53 E53:F53 B37:B47 I178:J178 F36 A31 G24:G36 F24:F34 G48:G52 F48:F50 F52 B160:G163 E24:E32 E52 B143 E48:E50 E35:E36" unlockedFormula="1"/>
  </ignoredError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89"/>
  <sheetViews>
    <sheetView topLeftCell="A13" zoomScale="75" workbookViewId="0">
      <pane ySplit="8" topLeftCell="A78" activePane="bottomLeft" state="frozen"/>
      <selection activeCell="A13" sqref="A13"/>
      <selection pane="bottomLeft" activeCell="A21" sqref="A21"/>
    </sheetView>
  </sheetViews>
  <sheetFormatPr defaultRowHeight="15.6" x14ac:dyDescent="0.3"/>
  <cols>
    <col min="1" max="1" width="37.453125" customWidth="1"/>
    <col min="2" max="2" width="7.90625" customWidth="1"/>
    <col min="3" max="3" width="12.36328125" bestFit="1" customWidth="1"/>
    <col min="4" max="4" width="5" customWidth="1"/>
    <col min="5" max="5" width="13.81640625" bestFit="1" customWidth="1"/>
    <col min="6" max="6" width="14.08984375" bestFit="1" customWidth="1"/>
    <col min="7" max="7" width="13.81640625" bestFit="1" customWidth="1"/>
    <col min="8" max="8" width="13.6328125" bestFit="1" customWidth="1"/>
    <col min="9" max="9" width="14.6328125" bestFit="1" customWidth="1"/>
    <col min="10" max="10" width="13.90625" customWidth="1"/>
  </cols>
  <sheetData>
    <row r="1" spans="1:10" ht="16.2" thickBot="1" x14ac:dyDescent="0.35">
      <c r="A1" s="48"/>
      <c r="B1" s="48"/>
      <c r="C1" s="48"/>
      <c r="D1" s="48"/>
      <c r="E1" s="48"/>
      <c r="F1" s="48"/>
      <c r="G1" s="48"/>
      <c r="H1" s="48"/>
      <c r="I1" s="58"/>
      <c r="J1" s="58"/>
    </row>
    <row r="2" spans="1:10" ht="16.8" thickTop="1" thickBot="1" x14ac:dyDescent="0.35">
      <c r="A2" s="48" t="s">
        <v>1</v>
      </c>
      <c r="B2" s="48"/>
      <c r="C2" s="48"/>
      <c r="D2" s="48"/>
      <c r="E2" s="48"/>
      <c r="F2" s="48"/>
      <c r="G2" s="48"/>
      <c r="H2" s="48"/>
      <c r="I2" s="189"/>
      <c r="J2" s="199"/>
    </row>
    <row r="3" spans="1:10" ht="16.2" thickTop="1" x14ac:dyDescent="0.3">
      <c r="A3" s="49" t="s">
        <v>2</v>
      </c>
      <c r="B3" s="49"/>
      <c r="C3" s="49"/>
      <c r="D3" s="49"/>
      <c r="E3" s="49"/>
      <c r="F3" s="49"/>
      <c r="G3" s="49"/>
      <c r="H3" s="49"/>
      <c r="I3" s="49"/>
      <c r="J3" s="49"/>
    </row>
    <row r="4" spans="1:10" x14ac:dyDescent="0.3">
      <c r="A4" s="49" t="s">
        <v>267</v>
      </c>
      <c r="B4" s="49"/>
      <c r="C4" s="49"/>
      <c r="D4" s="49"/>
      <c r="E4" s="49"/>
      <c r="F4" s="49"/>
      <c r="G4" s="49"/>
      <c r="H4" s="49"/>
      <c r="I4" s="49"/>
      <c r="J4" s="49"/>
    </row>
    <row r="5" spans="1:10" x14ac:dyDescent="0.3">
      <c r="A5" s="49" t="s">
        <v>4</v>
      </c>
      <c r="B5" s="49"/>
      <c r="C5" s="49"/>
      <c r="D5" s="49"/>
      <c r="E5" s="49"/>
      <c r="F5" s="49"/>
      <c r="G5" s="49"/>
      <c r="H5" s="49"/>
      <c r="I5" s="49"/>
      <c r="J5" s="49"/>
    </row>
    <row r="6" spans="1:10" x14ac:dyDescent="0.3">
      <c r="A6" s="49" t="s">
        <v>5</v>
      </c>
      <c r="B6" s="49"/>
      <c r="C6" s="49"/>
      <c r="D6" s="49"/>
      <c r="E6" s="49"/>
      <c r="F6" s="49"/>
      <c r="G6" s="49"/>
      <c r="H6" s="49"/>
      <c r="I6" s="49"/>
      <c r="J6" s="49"/>
    </row>
    <row r="7" spans="1:10" x14ac:dyDescent="0.3">
      <c r="A7" s="49" t="s">
        <v>6</v>
      </c>
      <c r="B7" s="49"/>
      <c r="C7" s="49"/>
      <c r="D7" s="49"/>
      <c r="E7" s="49"/>
      <c r="F7" s="49"/>
      <c r="G7" s="49"/>
      <c r="H7" s="49"/>
      <c r="I7" s="49"/>
      <c r="J7" s="49"/>
    </row>
    <row r="8" spans="1:10" x14ac:dyDescent="0.3">
      <c r="A8" s="49" t="s">
        <v>7</v>
      </c>
      <c r="B8" s="49"/>
      <c r="C8" s="49"/>
      <c r="D8" s="49"/>
      <c r="E8" s="49"/>
      <c r="F8" s="49"/>
      <c r="G8" s="49"/>
      <c r="H8" s="49"/>
      <c r="I8" s="49"/>
      <c r="J8" s="49"/>
    </row>
    <row r="9" spans="1:10" x14ac:dyDescent="0.3">
      <c r="A9" s="49"/>
      <c r="B9" s="49"/>
      <c r="C9" s="49"/>
      <c r="D9" s="49"/>
      <c r="E9" s="49"/>
      <c r="F9" s="49"/>
      <c r="G9" s="49"/>
      <c r="H9" s="49"/>
      <c r="I9" s="49"/>
      <c r="J9" s="49"/>
    </row>
    <row r="10" spans="1:10" x14ac:dyDescent="0.3">
      <c r="A10" s="49"/>
      <c r="B10" s="49"/>
      <c r="C10" s="49"/>
      <c r="D10" s="49"/>
      <c r="E10" s="49"/>
      <c r="F10" s="49"/>
      <c r="G10" s="49"/>
      <c r="H10" s="49"/>
      <c r="I10" s="49"/>
      <c r="J10" s="49"/>
    </row>
    <row r="11" spans="1:10" x14ac:dyDescent="0.3">
      <c r="A11" s="49"/>
      <c r="B11" s="49"/>
      <c r="C11" s="49"/>
      <c r="D11" s="49"/>
      <c r="E11" s="49"/>
      <c r="F11" s="49"/>
      <c r="G11" s="49"/>
      <c r="H11" s="49"/>
      <c r="I11" s="49"/>
      <c r="J11" s="49"/>
    </row>
    <row r="12" spans="1:10" x14ac:dyDescent="0.3">
      <c r="A12" s="49" t="s">
        <v>10</v>
      </c>
      <c r="B12" s="49"/>
      <c r="C12" s="49"/>
      <c r="D12" s="49"/>
      <c r="E12" s="49"/>
      <c r="F12" s="49"/>
      <c r="G12" s="49"/>
      <c r="H12" s="49"/>
      <c r="I12" s="49"/>
      <c r="J12" s="49"/>
    </row>
    <row r="13" spans="1:10" x14ac:dyDescent="0.3">
      <c r="A13" s="1077" t="s">
        <v>233</v>
      </c>
      <c r="B13" s="1077"/>
      <c r="C13" s="1077"/>
      <c r="D13" s="1077"/>
      <c r="E13" s="1077"/>
      <c r="F13" s="1077"/>
      <c r="G13" s="1077"/>
      <c r="H13" s="1077"/>
      <c r="I13" s="1077"/>
      <c r="J13" s="1077"/>
    </row>
    <row r="14" spans="1:10" x14ac:dyDescent="0.3">
      <c r="A14" s="1077" t="s">
        <v>309</v>
      </c>
      <c r="B14" s="1077"/>
      <c r="C14" s="1077"/>
      <c r="D14" s="1077"/>
      <c r="E14" s="1077"/>
      <c r="F14" s="1077"/>
      <c r="G14" s="1077"/>
      <c r="H14" s="1077"/>
      <c r="I14" s="1077"/>
      <c r="J14" s="1077"/>
    </row>
    <row r="15" spans="1:10" x14ac:dyDescent="0.3">
      <c r="A15" s="1077" t="s">
        <v>231</v>
      </c>
      <c r="B15" s="1077"/>
      <c r="C15" s="1077"/>
      <c r="D15" s="1077"/>
      <c r="E15" s="1077"/>
      <c r="F15" s="1077"/>
      <c r="G15" s="1077"/>
      <c r="H15" s="1077"/>
      <c r="I15" s="1077"/>
      <c r="J15" s="1077"/>
    </row>
    <row r="16" spans="1:10" x14ac:dyDescent="0.3">
      <c r="A16" s="1077" t="s">
        <v>141</v>
      </c>
      <c r="B16" s="1077"/>
      <c r="C16" s="1077"/>
      <c r="D16" s="1077"/>
      <c r="E16" s="1077"/>
      <c r="F16" s="1077"/>
      <c r="G16" s="1077"/>
      <c r="H16" s="1077"/>
      <c r="I16" s="1077"/>
      <c r="J16" s="1077"/>
    </row>
    <row r="17" spans="1:10" x14ac:dyDescent="0.3">
      <c r="A17" s="49"/>
      <c r="B17" s="49"/>
      <c r="C17" s="49"/>
      <c r="D17" s="49"/>
      <c r="E17" s="49"/>
      <c r="F17" s="49"/>
      <c r="G17" s="49"/>
      <c r="H17" s="49"/>
      <c r="I17" s="49"/>
      <c r="J17" s="49"/>
    </row>
    <row r="18" spans="1:10" x14ac:dyDescent="0.3">
      <c r="A18" s="309"/>
      <c r="B18" s="9"/>
      <c r="C18" s="9"/>
      <c r="D18" s="9"/>
      <c r="E18" s="122" t="s">
        <v>272</v>
      </c>
      <c r="F18" s="10" t="s">
        <v>262</v>
      </c>
      <c r="G18" s="10" t="s">
        <v>262</v>
      </c>
      <c r="H18" s="10"/>
      <c r="I18" s="48"/>
      <c r="J18" s="48"/>
    </row>
    <row r="19" spans="1:10" x14ac:dyDescent="0.3">
      <c r="A19" s="9"/>
      <c r="B19" s="9"/>
      <c r="C19" s="9"/>
      <c r="D19" s="9"/>
      <c r="E19" s="122" t="s">
        <v>305</v>
      </c>
      <c r="F19" s="122" t="s">
        <v>290</v>
      </c>
      <c r="G19" s="122" t="s">
        <v>277</v>
      </c>
      <c r="H19" s="122" t="s">
        <v>277</v>
      </c>
      <c r="I19" s="122" t="s">
        <v>270</v>
      </c>
      <c r="J19" s="122" t="s">
        <v>270</v>
      </c>
    </row>
    <row r="20" spans="1:10" ht="16.2" thickBot="1" x14ac:dyDescent="0.35">
      <c r="A20" s="11"/>
      <c r="B20" s="60"/>
      <c r="C20" s="60"/>
      <c r="D20" s="121"/>
      <c r="E20" s="54" t="s">
        <v>20</v>
      </c>
      <c r="F20" s="54" t="s">
        <v>20</v>
      </c>
      <c r="G20" s="54" t="s">
        <v>20</v>
      </c>
      <c r="H20" s="54" t="s">
        <v>21</v>
      </c>
      <c r="I20" s="54" t="s">
        <v>20</v>
      </c>
      <c r="J20" s="54" t="s">
        <v>21</v>
      </c>
    </row>
    <row r="21" spans="1:10" ht="16.2" thickTop="1" x14ac:dyDescent="0.3">
      <c r="A21" s="132" t="s">
        <v>22</v>
      </c>
      <c r="B21" s="49"/>
      <c r="C21" s="49"/>
      <c r="D21" s="49"/>
      <c r="E21" s="49"/>
      <c r="F21" s="68"/>
      <c r="G21" s="168"/>
      <c r="H21" s="168"/>
      <c r="I21" s="244"/>
      <c r="J21" s="244"/>
    </row>
    <row r="22" spans="1:10" x14ac:dyDescent="0.3">
      <c r="A22" s="49"/>
      <c r="B22" s="49"/>
      <c r="C22" s="49"/>
      <c r="D22" s="49"/>
      <c r="E22" s="49"/>
      <c r="F22" s="68"/>
      <c r="G22" s="168"/>
      <c r="H22" s="168"/>
      <c r="I22" s="244"/>
      <c r="J22" s="244"/>
    </row>
    <row r="23" spans="1:10" x14ac:dyDescent="0.3">
      <c r="A23" s="134" t="s">
        <v>23</v>
      </c>
      <c r="B23" s="135" t="s">
        <v>24</v>
      </c>
      <c r="C23" s="135" t="s">
        <v>25</v>
      </c>
      <c r="D23" s="61"/>
      <c r="E23" s="61"/>
      <c r="F23" s="68"/>
      <c r="G23" s="168"/>
      <c r="H23" s="168"/>
      <c r="I23" s="244"/>
      <c r="J23" s="244"/>
    </row>
    <row r="24" spans="1:10" x14ac:dyDescent="0.3">
      <c r="A24" s="132" t="s">
        <v>26</v>
      </c>
      <c r="B24" s="132"/>
      <c r="C24" s="132"/>
      <c r="D24" s="49"/>
      <c r="E24" s="49"/>
      <c r="F24" s="64"/>
      <c r="G24" s="169"/>
      <c r="H24" s="169"/>
      <c r="I24" s="238"/>
      <c r="J24" s="238"/>
    </row>
    <row r="25" spans="1:10" x14ac:dyDescent="0.3">
      <c r="A25" s="139" t="s">
        <v>276</v>
      </c>
      <c r="B25" s="140">
        <v>17000</v>
      </c>
      <c r="C25" s="141">
        <v>30.5</v>
      </c>
      <c r="D25" s="62"/>
      <c r="E25" s="62"/>
      <c r="F25" s="64"/>
      <c r="G25" s="312">
        <f>B25*C25</f>
        <v>518500</v>
      </c>
      <c r="H25" s="313">
        <v>515225.21</v>
      </c>
      <c r="I25" s="277">
        <v>450500</v>
      </c>
      <c r="J25" s="238">
        <v>460871.39</v>
      </c>
    </row>
    <row r="26" spans="1:10" x14ac:dyDescent="0.3">
      <c r="A26" s="139" t="s">
        <v>291</v>
      </c>
      <c r="B26" s="140">
        <v>17000</v>
      </c>
      <c r="C26" s="141">
        <v>31.5</v>
      </c>
      <c r="D26" s="62"/>
      <c r="E26" s="62"/>
      <c r="F26" s="341">
        <f>B26*C26</f>
        <v>535500</v>
      </c>
      <c r="G26" s="314"/>
      <c r="H26" s="312"/>
      <c r="I26" s="239"/>
      <c r="J26" s="245"/>
    </row>
    <row r="27" spans="1:10" x14ac:dyDescent="0.3">
      <c r="A27" s="139" t="s">
        <v>306</v>
      </c>
      <c r="B27" s="140">
        <v>16500</v>
      </c>
      <c r="C27" s="141">
        <v>31.5</v>
      </c>
      <c r="D27" s="142"/>
      <c r="E27" s="142">
        <f>B27*C27</f>
        <v>519750</v>
      </c>
      <c r="F27" s="342"/>
      <c r="G27" s="315"/>
      <c r="H27" s="315"/>
      <c r="I27" s="238"/>
      <c r="J27" s="238"/>
    </row>
    <row r="28" spans="1:10" x14ac:dyDescent="0.3">
      <c r="A28" s="132" t="s">
        <v>31</v>
      </c>
      <c r="B28" s="132"/>
      <c r="C28" s="100"/>
      <c r="D28" s="62"/>
      <c r="E28" s="62"/>
      <c r="F28" s="343"/>
      <c r="G28" s="316"/>
      <c r="H28" s="316"/>
      <c r="I28" s="240"/>
      <c r="J28" s="240"/>
    </row>
    <row r="29" spans="1:10" x14ac:dyDescent="0.3">
      <c r="A29" s="132" t="str">
        <f>$A$25</f>
        <v>FY 2005-2006</v>
      </c>
      <c r="B29" s="145">
        <v>0</v>
      </c>
      <c r="C29" s="100">
        <v>0</v>
      </c>
      <c r="D29" s="62"/>
      <c r="E29" s="278"/>
      <c r="F29" s="344"/>
      <c r="G29" s="317">
        <f>B29*C29</f>
        <v>0</v>
      </c>
      <c r="H29" s="318">
        <v>5786.02</v>
      </c>
      <c r="I29" s="279">
        <v>37500</v>
      </c>
      <c r="J29" s="280">
        <v>40673.550000000003</v>
      </c>
    </row>
    <row r="30" spans="1:10" x14ac:dyDescent="0.3">
      <c r="A30" s="132" t="str">
        <f>$A$26</f>
        <v>FY 2006-2007</v>
      </c>
      <c r="B30" s="145">
        <v>2100</v>
      </c>
      <c r="C30" s="100">
        <v>25</v>
      </c>
      <c r="D30" s="62"/>
      <c r="E30" s="278"/>
      <c r="F30" s="344">
        <f>B30*C30</f>
        <v>52500</v>
      </c>
      <c r="G30" s="319"/>
      <c r="H30" s="319"/>
      <c r="I30" s="339"/>
      <c r="J30" s="279"/>
    </row>
    <row r="31" spans="1:10" x14ac:dyDescent="0.3">
      <c r="A31" s="144" t="str">
        <f>$A$27</f>
        <v>FY 2007-2008</v>
      </c>
      <c r="B31" s="145">
        <v>2100</v>
      </c>
      <c r="C31" s="146">
        <v>25</v>
      </c>
      <c r="D31" s="147"/>
      <c r="E31" s="281">
        <f>B31*C31</f>
        <v>52500</v>
      </c>
      <c r="F31" s="345"/>
      <c r="G31" s="320"/>
      <c r="H31" s="320"/>
      <c r="I31" s="280"/>
      <c r="J31" s="280"/>
    </row>
    <row r="32" spans="1:10" x14ac:dyDescent="0.3">
      <c r="A32" s="144" t="s">
        <v>189</v>
      </c>
      <c r="B32" s="145"/>
      <c r="C32" s="146"/>
      <c r="D32" s="147"/>
      <c r="E32" s="281">
        <v>10000</v>
      </c>
      <c r="F32" s="345">
        <v>5000</v>
      </c>
      <c r="G32" s="321">
        <v>10000</v>
      </c>
      <c r="H32" s="321">
        <v>13227.26</v>
      </c>
      <c r="I32" s="280">
        <v>10000</v>
      </c>
      <c r="J32" s="280">
        <v>13383.07</v>
      </c>
    </row>
    <row r="33" spans="1:10" x14ac:dyDescent="0.3">
      <c r="A33" s="139" t="s">
        <v>295</v>
      </c>
      <c r="B33" s="139"/>
      <c r="C33" s="139"/>
      <c r="D33" s="150"/>
      <c r="E33" s="282">
        <f>F33*1.04</f>
        <v>26000</v>
      </c>
      <c r="F33" s="346">
        <v>25000</v>
      </c>
      <c r="G33" s="318">
        <v>21800</v>
      </c>
      <c r="H33" s="318">
        <v>21800</v>
      </c>
      <c r="I33" s="280">
        <v>21000</v>
      </c>
      <c r="J33" s="280">
        <v>21000</v>
      </c>
    </row>
    <row r="34" spans="1:10" x14ac:dyDescent="0.3">
      <c r="A34" s="139" t="s">
        <v>280</v>
      </c>
      <c r="B34" s="140"/>
      <c r="C34" s="141"/>
      <c r="D34" s="142"/>
      <c r="E34" s="282">
        <v>9500</v>
      </c>
      <c r="F34" s="346">
        <v>8000</v>
      </c>
      <c r="G34" s="318">
        <v>6000</v>
      </c>
      <c r="H34" s="318">
        <v>16199.19</v>
      </c>
      <c r="I34" s="280">
        <v>5000</v>
      </c>
      <c r="J34" s="280">
        <v>921.24999999999909</v>
      </c>
    </row>
    <row r="35" spans="1:10" x14ac:dyDescent="0.3">
      <c r="A35" s="132" t="s">
        <v>35</v>
      </c>
      <c r="B35" s="132"/>
      <c r="C35" s="132"/>
      <c r="D35" s="49"/>
      <c r="E35" s="278">
        <v>10000</v>
      </c>
      <c r="F35" s="344">
        <v>10000</v>
      </c>
      <c r="G35" s="318">
        <v>16500</v>
      </c>
      <c r="H35" s="318">
        <v>24671.7</v>
      </c>
      <c r="I35" s="280">
        <v>10000</v>
      </c>
      <c r="J35" s="280">
        <v>1604.63</v>
      </c>
    </row>
    <row r="36" spans="1:10" x14ac:dyDescent="0.3">
      <c r="A36" s="132" t="s">
        <v>38</v>
      </c>
      <c r="B36" s="132"/>
      <c r="C36" s="132"/>
      <c r="D36" s="49"/>
      <c r="E36" s="278"/>
      <c r="F36" s="344"/>
      <c r="G36" s="318"/>
      <c r="H36" s="318"/>
      <c r="I36" s="280"/>
      <c r="J36" s="279"/>
    </row>
    <row r="37" spans="1:10" x14ac:dyDescent="0.3">
      <c r="A37" s="132" t="str">
        <f>$A$25</f>
        <v>FY 2005-2006</v>
      </c>
      <c r="B37" s="136">
        <f>B25</f>
        <v>17000</v>
      </c>
      <c r="C37" s="100">
        <v>3.25</v>
      </c>
      <c r="D37" s="62"/>
      <c r="E37" s="278"/>
      <c r="F37" s="344"/>
      <c r="G37" s="317">
        <f>B37*C37</f>
        <v>55250</v>
      </c>
      <c r="H37" s="318">
        <v>54954.2</v>
      </c>
      <c r="I37" s="279">
        <v>55250</v>
      </c>
      <c r="J37" s="280">
        <v>56521.97</v>
      </c>
    </row>
    <row r="38" spans="1:10" x14ac:dyDescent="0.3">
      <c r="A38" s="132" t="s">
        <v>40</v>
      </c>
      <c r="B38" s="136">
        <v>250</v>
      </c>
      <c r="C38" s="100">
        <v>5</v>
      </c>
      <c r="D38" s="62"/>
      <c r="E38" s="278"/>
      <c r="F38" s="344"/>
      <c r="G38" s="317">
        <f>B38*C38</f>
        <v>1250</v>
      </c>
      <c r="H38" s="319">
        <v>595</v>
      </c>
      <c r="I38" s="279">
        <v>1250</v>
      </c>
      <c r="J38" s="280">
        <v>150</v>
      </c>
    </row>
    <row r="39" spans="1:10" x14ac:dyDescent="0.3">
      <c r="A39" s="132" t="str">
        <f>$A$26</f>
        <v>FY 2006-2007</v>
      </c>
      <c r="B39" s="136">
        <f>B26</f>
        <v>17000</v>
      </c>
      <c r="C39" s="146">
        <v>3.25</v>
      </c>
      <c r="D39" s="62"/>
      <c r="E39" s="278"/>
      <c r="F39" s="345">
        <f>B39*C39</f>
        <v>55250</v>
      </c>
      <c r="G39" s="320"/>
      <c r="H39" s="319"/>
      <c r="I39" s="339"/>
      <c r="J39" s="279"/>
    </row>
    <row r="40" spans="1:10" x14ac:dyDescent="0.3">
      <c r="A40" s="132" t="s">
        <v>40</v>
      </c>
      <c r="B40" s="136">
        <v>250</v>
      </c>
      <c r="C40" s="100">
        <v>5</v>
      </c>
      <c r="D40" s="62"/>
      <c r="E40" s="278"/>
      <c r="F40" s="344">
        <f>B40*C40</f>
        <v>1250</v>
      </c>
      <c r="G40" s="319"/>
      <c r="H40" s="319"/>
      <c r="I40" s="339"/>
      <c r="J40" s="279"/>
    </row>
    <row r="41" spans="1:10" x14ac:dyDescent="0.3">
      <c r="A41" s="144" t="str">
        <f>$A$27</f>
        <v>FY 2007-2008</v>
      </c>
      <c r="B41" s="145">
        <f>B27</f>
        <v>16500</v>
      </c>
      <c r="C41" s="146">
        <v>3.25</v>
      </c>
      <c r="D41" s="147"/>
      <c r="E41" s="282">
        <f>B41*C41</f>
        <v>53625</v>
      </c>
      <c r="F41" s="345"/>
      <c r="G41" s="319"/>
      <c r="H41" s="319"/>
      <c r="I41" s="280"/>
      <c r="J41" s="280"/>
    </row>
    <row r="42" spans="1:10" x14ac:dyDescent="0.3">
      <c r="A42" s="132" t="s">
        <v>40</v>
      </c>
      <c r="B42" s="136">
        <v>250</v>
      </c>
      <c r="C42" s="100">
        <v>5</v>
      </c>
      <c r="D42" s="62"/>
      <c r="E42" s="282">
        <f>B42*C42</f>
        <v>1250</v>
      </c>
      <c r="F42" s="344"/>
      <c r="G42" s="319"/>
      <c r="H42" s="319"/>
      <c r="I42" s="280"/>
      <c r="J42" s="280"/>
    </row>
    <row r="43" spans="1:10" x14ac:dyDescent="0.3">
      <c r="A43" s="132" t="s">
        <v>209</v>
      </c>
      <c r="B43" s="137"/>
      <c r="C43" s="137"/>
      <c r="D43" s="62"/>
      <c r="E43" s="278"/>
      <c r="F43" s="344"/>
      <c r="G43" s="318"/>
      <c r="H43" s="318"/>
      <c r="I43" s="280"/>
      <c r="J43" s="280"/>
    </row>
    <row r="44" spans="1:10" x14ac:dyDescent="0.3">
      <c r="A44" s="132" t="str">
        <f>$A$25</f>
        <v>FY 2005-2006</v>
      </c>
      <c r="B44" s="136">
        <f>+B25</f>
        <v>17000</v>
      </c>
      <c r="C44" s="100">
        <v>2</v>
      </c>
      <c r="D44" s="62"/>
      <c r="E44" s="278"/>
      <c r="F44" s="344"/>
      <c r="G44" s="317">
        <f>B44*C44</f>
        <v>34000</v>
      </c>
      <c r="H44" s="318">
        <v>33769.53</v>
      </c>
      <c r="I44" s="280">
        <v>25500</v>
      </c>
      <c r="J44" s="280">
        <v>26087.06</v>
      </c>
    </row>
    <row r="45" spans="1:10" x14ac:dyDescent="0.3">
      <c r="A45" s="132" t="str">
        <f>$A$26</f>
        <v>FY 2006-2007</v>
      </c>
      <c r="B45" s="136">
        <f>+B26</f>
        <v>17000</v>
      </c>
      <c r="C45" s="141">
        <v>1</v>
      </c>
      <c r="D45" s="62"/>
      <c r="E45" s="278"/>
      <c r="F45" s="346">
        <f>+B45*C45</f>
        <v>17000</v>
      </c>
      <c r="G45" s="317"/>
      <c r="H45" s="317"/>
      <c r="I45" s="280"/>
      <c r="J45" s="280"/>
    </row>
    <row r="46" spans="1:10" x14ac:dyDescent="0.3">
      <c r="A46" s="139" t="str">
        <f>$A$27</f>
        <v>FY 2007-2008</v>
      </c>
      <c r="B46" s="140">
        <f>+B27</f>
        <v>16500</v>
      </c>
      <c r="C46" s="141">
        <v>1</v>
      </c>
      <c r="D46" s="142"/>
      <c r="E46" s="282">
        <f>B46*C46</f>
        <v>16500</v>
      </c>
      <c r="F46" s="346"/>
      <c r="G46" s="319"/>
      <c r="H46" s="319"/>
      <c r="I46" s="339"/>
      <c r="J46" s="280"/>
    </row>
    <row r="47" spans="1:10" x14ac:dyDescent="0.3">
      <c r="A47" s="139" t="s">
        <v>205</v>
      </c>
      <c r="B47" s="140"/>
      <c r="C47" s="192"/>
      <c r="D47" s="142"/>
      <c r="E47" s="282">
        <v>22000</v>
      </c>
      <c r="F47" s="346">
        <v>22000</v>
      </c>
      <c r="G47" s="317">
        <v>22000</v>
      </c>
      <c r="H47" s="317">
        <v>16023</v>
      </c>
      <c r="I47" s="280">
        <v>15000</v>
      </c>
      <c r="J47" s="280">
        <v>19171</v>
      </c>
    </row>
    <row r="48" spans="1:10" x14ac:dyDescent="0.3">
      <c r="A48" s="139" t="s">
        <v>248</v>
      </c>
      <c r="B48" s="140"/>
      <c r="C48" s="141"/>
      <c r="D48" s="142"/>
      <c r="E48" s="282">
        <v>10000</v>
      </c>
      <c r="F48" s="346">
        <v>4000</v>
      </c>
      <c r="G48" s="317">
        <v>10000</v>
      </c>
      <c r="H48" s="317">
        <v>15237.4</v>
      </c>
      <c r="I48" s="283">
        <v>18000</v>
      </c>
      <c r="J48" s="283">
        <v>9112.6</v>
      </c>
    </row>
    <row r="49" spans="1:10" x14ac:dyDescent="0.3">
      <c r="A49" s="139" t="s">
        <v>310</v>
      </c>
      <c r="B49" s="140"/>
      <c r="C49" s="141"/>
      <c r="D49" s="142"/>
      <c r="E49" s="282">
        <f>F49*1.04</f>
        <v>54288</v>
      </c>
      <c r="F49" s="346">
        <v>52200</v>
      </c>
      <c r="G49" s="317">
        <v>50600</v>
      </c>
      <c r="H49" s="317">
        <v>50600</v>
      </c>
      <c r="I49" s="283">
        <v>46000</v>
      </c>
      <c r="J49" s="283">
        <v>46000</v>
      </c>
    </row>
    <row r="50" spans="1:10" x14ac:dyDescent="0.3">
      <c r="A50" s="132" t="s">
        <v>240</v>
      </c>
      <c r="B50" s="136"/>
      <c r="C50" s="100"/>
      <c r="D50" s="62"/>
      <c r="E50" s="278"/>
      <c r="F50" s="344"/>
      <c r="G50" s="318"/>
      <c r="H50" s="318"/>
      <c r="I50" s="280"/>
      <c r="J50" s="280"/>
    </row>
    <row r="51" spans="1:10" x14ac:dyDescent="0.3">
      <c r="A51" s="139" t="s">
        <v>42</v>
      </c>
      <c r="B51" s="138"/>
      <c r="C51" s="138"/>
      <c r="D51" s="207"/>
      <c r="E51" s="282">
        <v>4500</v>
      </c>
      <c r="F51" s="346">
        <v>4500</v>
      </c>
      <c r="G51" s="318">
        <v>4000</v>
      </c>
      <c r="H51" s="318">
        <v>4550.0600000000004</v>
      </c>
      <c r="I51" s="280">
        <v>2500</v>
      </c>
      <c r="J51" s="280">
        <v>3997.55</v>
      </c>
    </row>
    <row r="52" spans="1:10" x14ac:dyDescent="0.3">
      <c r="A52" s="132" t="s">
        <v>191</v>
      </c>
      <c r="B52" s="136"/>
      <c r="C52" s="100"/>
      <c r="D52" s="62"/>
      <c r="E52" s="278">
        <v>5000</v>
      </c>
      <c r="F52" s="344">
        <v>5000</v>
      </c>
      <c r="G52" s="322">
        <v>5000</v>
      </c>
      <c r="H52" s="322">
        <v>3982</v>
      </c>
      <c r="I52" s="284">
        <v>5000</v>
      </c>
      <c r="J52" s="284">
        <v>7873</v>
      </c>
    </row>
    <row r="53" spans="1:10" ht="16.2" thickBot="1" x14ac:dyDescent="0.35">
      <c r="A53" s="9" t="s">
        <v>44</v>
      </c>
      <c r="B53" s="63"/>
      <c r="C53" s="62"/>
      <c r="D53" s="62"/>
      <c r="E53" s="268">
        <f t="shared" ref="E53:J53" si="0">SUM(E25:E52)</f>
        <v>794913</v>
      </c>
      <c r="F53" s="347">
        <f t="shared" si="0"/>
        <v>797200</v>
      </c>
      <c r="G53" s="323">
        <f t="shared" si="0"/>
        <v>754900</v>
      </c>
      <c r="H53" s="323">
        <f t="shared" si="0"/>
        <v>776620.57</v>
      </c>
      <c r="I53" s="243">
        <f t="shared" si="0"/>
        <v>702500</v>
      </c>
      <c r="J53" s="243">
        <f t="shared" si="0"/>
        <v>707367.07000000007</v>
      </c>
    </row>
    <row r="54" spans="1:10" ht="16.2" thickTop="1" x14ac:dyDescent="0.3">
      <c r="A54" s="49"/>
      <c r="B54" s="49"/>
      <c r="C54" s="49"/>
      <c r="D54" s="49"/>
      <c r="E54" s="49"/>
      <c r="F54" s="348"/>
      <c r="G54" s="324"/>
      <c r="H54" s="324"/>
      <c r="I54" s="244"/>
      <c r="J54" s="244"/>
    </row>
    <row r="55" spans="1:10" x14ac:dyDescent="0.3">
      <c r="A55" s="9" t="s">
        <v>46</v>
      </c>
      <c r="B55" s="63"/>
      <c r="C55" s="62"/>
      <c r="D55" s="62"/>
      <c r="E55" s="62"/>
      <c r="F55" s="348"/>
      <c r="G55" s="324"/>
      <c r="H55" s="324"/>
      <c r="I55" s="244"/>
      <c r="J55" s="244"/>
    </row>
    <row r="56" spans="1:10" x14ac:dyDescent="0.3">
      <c r="A56" s="9" t="s">
        <v>47</v>
      </c>
      <c r="B56" s="63"/>
      <c r="C56" s="62"/>
      <c r="D56" s="62"/>
      <c r="E56" s="62"/>
      <c r="F56" s="348"/>
      <c r="G56" s="324"/>
      <c r="H56" s="324"/>
      <c r="I56" s="244"/>
      <c r="J56" s="244"/>
    </row>
    <row r="57" spans="1:10" x14ac:dyDescent="0.3">
      <c r="A57" s="132" t="s">
        <v>72</v>
      </c>
      <c r="B57" s="63"/>
      <c r="C57" s="49"/>
      <c r="D57" s="49"/>
      <c r="E57" s="278">
        <v>1650</v>
      </c>
      <c r="F57" s="344">
        <v>1650</v>
      </c>
      <c r="G57" s="319">
        <v>1560</v>
      </c>
      <c r="H57" s="319">
        <v>1538</v>
      </c>
      <c r="I57" s="279">
        <v>1560</v>
      </c>
      <c r="J57" s="279">
        <v>1538</v>
      </c>
    </row>
    <row r="58" spans="1:10" x14ac:dyDescent="0.3">
      <c r="A58" s="132" t="s">
        <v>177</v>
      </c>
      <c r="B58" s="63"/>
      <c r="C58" s="49"/>
      <c r="D58" s="49"/>
      <c r="E58" s="278">
        <v>50</v>
      </c>
      <c r="F58" s="344">
        <v>50</v>
      </c>
      <c r="G58" s="319">
        <v>50</v>
      </c>
      <c r="H58" s="319">
        <v>197.75</v>
      </c>
      <c r="I58" s="279">
        <v>50</v>
      </c>
      <c r="J58" s="279">
        <v>125.9</v>
      </c>
    </row>
    <row r="59" spans="1:10" x14ac:dyDescent="0.3">
      <c r="A59" s="139" t="s">
        <v>159</v>
      </c>
      <c r="B59" s="149"/>
      <c r="C59" s="150"/>
      <c r="D59" s="150"/>
      <c r="E59" s="282">
        <v>15000</v>
      </c>
      <c r="F59" s="346">
        <v>15000</v>
      </c>
      <c r="G59" s="325">
        <v>15000</v>
      </c>
      <c r="H59" s="325">
        <v>13624.98</v>
      </c>
      <c r="I59" s="285">
        <v>11000</v>
      </c>
      <c r="J59" s="285">
        <v>9210.42</v>
      </c>
    </row>
    <row r="60" spans="1:10" x14ac:dyDescent="0.3">
      <c r="A60" s="132" t="s">
        <v>161</v>
      </c>
      <c r="B60" s="63"/>
      <c r="C60" s="49"/>
      <c r="D60" s="49"/>
      <c r="E60" s="282">
        <v>1600</v>
      </c>
      <c r="F60" s="344">
        <v>1200</v>
      </c>
      <c r="G60" s="319">
        <v>1200</v>
      </c>
      <c r="H60" s="319">
        <v>1409.5</v>
      </c>
      <c r="I60" s="279">
        <v>1200</v>
      </c>
      <c r="J60" s="279">
        <v>900</v>
      </c>
    </row>
    <row r="61" spans="1:10" x14ac:dyDescent="0.3">
      <c r="A61" s="132" t="s">
        <v>65</v>
      </c>
      <c r="B61" s="63"/>
      <c r="C61" s="49"/>
      <c r="D61" s="49"/>
      <c r="E61" s="282">
        <v>6200</v>
      </c>
      <c r="F61" s="344">
        <v>10000</v>
      </c>
      <c r="G61" s="319">
        <v>5400</v>
      </c>
      <c r="H61" s="319">
        <v>1130.1099999999999</v>
      </c>
      <c r="I61" s="279">
        <v>5000</v>
      </c>
      <c r="J61" s="279">
        <v>9328.18</v>
      </c>
    </row>
    <row r="62" spans="1:10" x14ac:dyDescent="0.3">
      <c r="A62" s="132" t="s">
        <v>60</v>
      </c>
      <c r="B62" s="63"/>
      <c r="C62" s="49"/>
      <c r="D62" s="49"/>
      <c r="E62" s="278">
        <v>2750</v>
      </c>
      <c r="F62" s="344">
        <v>2350</v>
      </c>
      <c r="G62" s="319">
        <v>2350</v>
      </c>
      <c r="H62" s="319">
        <v>2511</v>
      </c>
      <c r="I62" s="279">
        <v>2050</v>
      </c>
      <c r="J62" s="279">
        <v>2918</v>
      </c>
    </row>
    <row r="63" spans="1:10" x14ac:dyDescent="0.3">
      <c r="A63" s="132" t="s">
        <v>229</v>
      </c>
      <c r="B63" s="63"/>
      <c r="C63" s="49"/>
      <c r="D63" s="49"/>
      <c r="E63" s="282">
        <v>4000</v>
      </c>
      <c r="F63" s="344">
        <v>5000</v>
      </c>
      <c r="G63" s="319">
        <v>7400</v>
      </c>
      <c r="H63" s="319">
        <v>3690.19</v>
      </c>
      <c r="I63" s="279">
        <v>6500</v>
      </c>
      <c r="J63" s="279">
        <v>4298.2700000000004</v>
      </c>
    </row>
    <row r="64" spans="1:10" x14ac:dyDescent="0.3">
      <c r="A64" s="132" t="s">
        <v>246</v>
      </c>
      <c r="B64" s="63"/>
      <c r="C64" s="49"/>
      <c r="D64" s="49"/>
      <c r="E64" s="282">
        <v>7400</v>
      </c>
      <c r="F64" s="344">
        <v>7300</v>
      </c>
      <c r="G64" s="319">
        <v>7200</v>
      </c>
      <c r="H64" s="319">
        <v>7365.54</v>
      </c>
      <c r="I64" s="279">
        <v>7200</v>
      </c>
      <c r="J64" s="279">
        <v>7281.92</v>
      </c>
    </row>
    <row r="65" spans="1:10" x14ac:dyDescent="0.3">
      <c r="A65" s="132" t="s">
        <v>252</v>
      </c>
      <c r="B65" s="63"/>
      <c r="C65" s="49"/>
      <c r="D65" s="49"/>
      <c r="E65" s="282">
        <v>19800</v>
      </c>
      <c r="F65" s="344">
        <v>18000</v>
      </c>
      <c r="G65" s="319">
        <v>18000</v>
      </c>
      <c r="H65" s="319">
        <v>18674.68</v>
      </c>
      <c r="I65" s="279">
        <v>20000</v>
      </c>
      <c r="J65" s="279">
        <v>15901.3</v>
      </c>
    </row>
    <row r="66" spans="1:10" x14ac:dyDescent="0.3">
      <c r="A66" s="132" t="s">
        <v>176</v>
      </c>
      <c r="B66" s="63"/>
      <c r="C66" s="49"/>
      <c r="D66" s="49"/>
      <c r="E66" s="278">
        <v>100</v>
      </c>
      <c r="F66" s="344">
        <v>100</v>
      </c>
      <c r="G66" s="319">
        <v>100</v>
      </c>
      <c r="H66" s="319"/>
      <c r="I66" s="279">
        <v>100</v>
      </c>
      <c r="J66" s="279">
        <v>0</v>
      </c>
    </row>
    <row r="67" spans="1:10" x14ac:dyDescent="0.3">
      <c r="A67" s="132" t="s">
        <v>292</v>
      </c>
      <c r="B67" s="63"/>
      <c r="C67" s="49"/>
      <c r="D67" s="49"/>
      <c r="E67" s="282">
        <v>36800</v>
      </c>
      <c r="F67" s="344">
        <v>35000</v>
      </c>
      <c r="G67" s="319">
        <v>45760</v>
      </c>
      <c r="H67" s="319">
        <v>48205.14</v>
      </c>
      <c r="I67" s="279">
        <v>44000</v>
      </c>
      <c r="J67" s="279">
        <v>44524.45</v>
      </c>
    </row>
    <row r="68" spans="1:10" x14ac:dyDescent="0.3">
      <c r="A68" s="132" t="s">
        <v>57</v>
      </c>
      <c r="B68" s="63"/>
      <c r="C68" s="49"/>
      <c r="D68" s="49"/>
      <c r="E68" s="282">
        <v>4500</v>
      </c>
      <c r="F68" s="344">
        <v>4200</v>
      </c>
      <c r="G68" s="319">
        <v>4200</v>
      </c>
      <c r="H68" s="319">
        <v>6038.53</v>
      </c>
      <c r="I68" s="279">
        <v>3600</v>
      </c>
      <c r="J68" s="279">
        <v>4415.32</v>
      </c>
    </row>
    <row r="69" spans="1:10" x14ac:dyDescent="0.3">
      <c r="A69" s="132" t="s">
        <v>52</v>
      </c>
      <c r="B69" s="63"/>
      <c r="C69" s="49"/>
      <c r="D69" s="49"/>
      <c r="E69" s="282">
        <v>21500</v>
      </c>
      <c r="F69" s="344">
        <v>23000</v>
      </c>
      <c r="G69" s="319">
        <v>20500</v>
      </c>
      <c r="H69" s="319">
        <v>19549.38</v>
      </c>
      <c r="I69" s="279">
        <v>18500</v>
      </c>
      <c r="J69" s="279">
        <v>19711.86</v>
      </c>
    </row>
    <row r="70" spans="1:10" x14ac:dyDescent="0.3">
      <c r="A70" s="132" t="s">
        <v>211</v>
      </c>
      <c r="B70" s="63"/>
      <c r="C70" s="49"/>
      <c r="D70" s="49"/>
      <c r="E70" s="282">
        <v>4950</v>
      </c>
      <c r="F70" s="344">
        <v>7000</v>
      </c>
      <c r="G70" s="319">
        <v>8000</v>
      </c>
      <c r="H70" s="319">
        <v>3637.28</v>
      </c>
      <c r="I70" s="279">
        <v>8500</v>
      </c>
      <c r="J70" s="279">
        <v>6532.46</v>
      </c>
    </row>
    <row r="71" spans="1:10" x14ac:dyDescent="0.3">
      <c r="A71" s="139" t="s">
        <v>117</v>
      </c>
      <c r="B71" s="149"/>
      <c r="C71" s="150"/>
      <c r="D71" s="150"/>
      <c r="E71" s="282">
        <v>7500</v>
      </c>
      <c r="F71" s="346">
        <v>7500</v>
      </c>
      <c r="G71" s="325">
        <v>7500</v>
      </c>
      <c r="H71" s="325">
        <v>11320.46</v>
      </c>
      <c r="I71" s="285">
        <v>11900</v>
      </c>
      <c r="J71" s="285">
        <v>7314.63</v>
      </c>
    </row>
    <row r="72" spans="1:10" x14ac:dyDescent="0.3">
      <c r="A72" s="132" t="s">
        <v>157</v>
      </c>
      <c r="B72" s="63"/>
      <c r="C72" s="49"/>
      <c r="D72" s="49"/>
      <c r="E72" s="278">
        <v>150</v>
      </c>
      <c r="F72" s="344">
        <v>300</v>
      </c>
      <c r="G72" s="319">
        <v>300</v>
      </c>
      <c r="H72" s="319">
        <v>300</v>
      </c>
      <c r="I72" s="279">
        <v>300</v>
      </c>
      <c r="J72" s="279">
        <v>300</v>
      </c>
    </row>
    <row r="73" spans="1:10" x14ac:dyDescent="0.3">
      <c r="A73" s="132" t="s">
        <v>54</v>
      </c>
      <c r="B73" s="63"/>
      <c r="C73" s="49"/>
      <c r="D73" s="49"/>
      <c r="E73" s="278">
        <v>20500</v>
      </c>
      <c r="F73" s="344">
        <v>19000</v>
      </c>
      <c r="G73" s="319">
        <v>17500</v>
      </c>
      <c r="H73" s="319">
        <v>17900.259999999998</v>
      </c>
      <c r="I73" s="279">
        <v>17500</v>
      </c>
      <c r="J73" s="279">
        <v>17500</v>
      </c>
    </row>
    <row r="74" spans="1:10" x14ac:dyDescent="0.3">
      <c r="A74" s="132" t="s">
        <v>50</v>
      </c>
      <c r="B74" s="63"/>
      <c r="C74" s="49"/>
      <c r="D74" s="49"/>
      <c r="E74" s="278">
        <v>113500</v>
      </c>
      <c r="F74" s="344">
        <v>110000</v>
      </c>
      <c r="G74" s="319">
        <v>99900</v>
      </c>
      <c r="H74" s="319">
        <v>92646.09</v>
      </c>
      <c r="I74" s="279">
        <v>94850</v>
      </c>
      <c r="J74" s="279">
        <v>91606.82</v>
      </c>
    </row>
    <row r="75" spans="1:10" x14ac:dyDescent="0.3">
      <c r="A75" s="132" t="s">
        <v>294</v>
      </c>
      <c r="B75" s="63"/>
      <c r="C75" s="49"/>
      <c r="D75" s="49"/>
      <c r="E75" s="278">
        <v>7250</v>
      </c>
      <c r="F75" s="344">
        <v>7250</v>
      </c>
      <c r="G75" s="319">
        <v>7250</v>
      </c>
      <c r="H75" s="319">
        <v>6323.53</v>
      </c>
      <c r="I75" s="279">
        <v>3500</v>
      </c>
      <c r="J75" s="279">
        <v>6808.79</v>
      </c>
    </row>
    <row r="76" spans="1:10" x14ac:dyDescent="0.3">
      <c r="A76" s="132" t="s">
        <v>250</v>
      </c>
      <c r="C76" s="63"/>
      <c r="D76" s="49"/>
      <c r="E76" s="278">
        <v>60840</v>
      </c>
      <c r="F76" s="344">
        <v>58500</v>
      </c>
      <c r="G76" s="319">
        <v>55700</v>
      </c>
      <c r="H76" s="319">
        <v>56280.95</v>
      </c>
      <c r="I76" s="285">
        <v>53550</v>
      </c>
      <c r="J76" s="279">
        <v>53220.79</v>
      </c>
    </row>
    <row r="77" spans="1:10" x14ac:dyDescent="0.3">
      <c r="A77" s="139" t="s">
        <v>48</v>
      </c>
      <c r="B77" s="149"/>
      <c r="C77" s="142"/>
      <c r="D77" s="142"/>
      <c r="E77" s="282">
        <v>94500</v>
      </c>
      <c r="F77" s="346">
        <v>90700</v>
      </c>
      <c r="G77" s="325">
        <v>88055</v>
      </c>
      <c r="H77" s="325">
        <v>90506.19</v>
      </c>
      <c r="I77" s="285">
        <v>85490</v>
      </c>
      <c r="J77" s="285">
        <v>87676.71</v>
      </c>
    </row>
    <row r="78" spans="1:10" x14ac:dyDescent="0.3">
      <c r="A78" s="132" t="s">
        <v>245</v>
      </c>
      <c r="B78" s="63"/>
      <c r="C78" s="49"/>
      <c r="D78" s="49"/>
      <c r="E78" s="278">
        <v>8050</v>
      </c>
      <c r="F78" s="344">
        <v>7800</v>
      </c>
      <c r="G78" s="319">
        <v>7280</v>
      </c>
      <c r="H78" s="319">
        <v>7280</v>
      </c>
      <c r="I78" s="279">
        <v>7000</v>
      </c>
      <c r="J78" s="279">
        <v>7000</v>
      </c>
    </row>
    <row r="79" spans="1:10" x14ac:dyDescent="0.3">
      <c r="A79" s="139" t="s">
        <v>247</v>
      </c>
      <c r="B79" s="149"/>
      <c r="C79" s="150"/>
      <c r="D79" s="150"/>
      <c r="E79" s="282">
        <v>2000</v>
      </c>
      <c r="F79" s="346">
        <v>1750</v>
      </c>
      <c r="G79" s="319">
        <v>1750</v>
      </c>
      <c r="H79" s="319">
        <v>1688.85</v>
      </c>
      <c r="I79" s="279">
        <v>1500</v>
      </c>
      <c r="J79" s="279">
        <v>2027.42</v>
      </c>
    </row>
    <row r="80" spans="1:10" x14ac:dyDescent="0.3">
      <c r="A80" s="132" t="s">
        <v>223</v>
      </c>
      <c r="B80" s="63"/>
      <c r="C80" s="62"/>
      <c r="D80" s="62"/>
      <c r="E80" s="278">
        <v>1100</v>
      </c>
      <c r="F80" s="344">
        <v>1100</v>
      </c>
      <c r="G80" s="319">
        <v>1000</v>
      </c>
      <c r="H80" s="319">
        <v>1081</v>
      </c>
      <c r="I80" s="279">
        <v>1250</v>
      </c>
      <c r="J80" s="279">
        <v>958.54</v>
      </c>
    </row>
    <row r="81" spans="1:10" x14ac:dyDescent="0.3">
      <c r="A81" s="132" t="s">
        <v>172</v>
      </c>
      <c r="B81" s="63"/>
      <c r="C81" s="49"/>
      <c r="D81" s="49"/>
      <c r="E81" s="278">
        <v>1750</v>
      </c>
      <c r="F81" s="344">
        <v>1750</v>
      </c>
      <c r="G81" s="319">
        <v>1900</v>
      </c>
      <c r="H81" s="319">
        <v>455.44</v>
      </c>
      <c r="I81" s="279">
        <v>1750</v>
      </c>
      <c r="J81" s="279">
        <v>1989.12</v>
      </c>
    </row>
    <row r="82" spans="1:10" x14ac:dyDescent="0.3">
      <c r="A82" s="132" t="s">
        <v>56</v>
      </c>
      <c r="B82" s="63"/>
      <c r="C82" s="49"/>
      <c r="D82" s="49"/>
      <c r="E82" s="278">
        <v>4000</v>
      </c>
      <c r="F82" s="344">
        <v>4000</v>
      </c>
      <c r="G82" s="319">
        <v>4500</v>
      </c>
      <c r="H82" s="319">
        <v>4226.8500000000004</v>
      </c>
      <c r="I82" s="279">
        <v>4500</v>
      </c>
      <c r="J82" s="279">
        <v>4121.13</v>
      </c>
    </row>
    <row r="83" spans="1:10" x14ac:dyDescent="0.3">
      <c r="A83" s="132" t="s">
        <v>158</v>
      </c>
      <c r="B83" s="63"/>
      <c r="C83" s="49"/>
      <c r="D83" s="49"/>
      <c r="E83" s="278">
        <v>7650</v>
      </c>
      <c r="F83" s="344">
        <v>7000</v>
      </c>
      <c r="G83" s="326">
        <v>7500</v>
      </c>
      <c r="H83" s="326">
        <v>7227.28</v>
      </c>
      <c r="I83" s="286">
        <v>7000</v>
      </c>
      <c r="J83" s="286">
        <v>7062.36</v>
      </c>
    </row>
    <row r="84" spans="1:10" ht="16.2" thickBot="1" x14ac:dyDescent="0.35">
      <c r="A84" s="9" t="s">
        <v>73</v>
      </c>
      <c r="B84" s="63"/>
      <c r="C84" s="276"/>
      <c r="D84" s="49"/>
      <c r="E84" s="310">
        <f t="shared" ref="E84:J84" si="1">SUM(E57:E83)</f>
        <v>455090</v>
      </c>
      <c r="F84" s="349">
        <f t="shared" si="1"/>
        <v>446500</v>
      </c>
      <c r="G84" s="327">
        <f t="shared" si="1"/>
        <v>436855</v>
      </c>
      <c r="H84" s="327">
        <f t="shared" si="1"/>
        <v>424808.98</v>
      </c>
      <c r="I84" s="311">
        <f t="shared" si="1"/>
        <v>419350</v>
      </c>
      <c r="J84" s="311">
        <f t="shared" si="1"/>
        <v>414272.39</v>
      </c>
    </row>
    <row r="85" spans="1:10" ht="16.2" thickTop="1" x14ac:dyDescent="0.3">
      <c r="A85" s="49"/>
      <c r="B85" s="49"/>
      <c r="C85" s="49"/>
      <c r="D85" s="49"/>
      <c r="E85" s="278"/>
      <c r="F85" s="344"/>
      <c r="G85" s="318"/>
      <c r="H85" s="318"/>
      <c r="I85" s="280"/>
      <c r="J85" s="280"/>
    </row>
    <row r="86" spans="1:10" x14ac:dyDescent="0.3">
      <c r="A86" s="9" t="s">
        <v>74</v>
      </c>
      <c r="B86" s="49"/>
      <c r="C86" s="49"/>
      <c r="D86" s="49"/>
      <c r="E86" s="278"/>
      <c r="F86" s="344"/>
      <c r="G86" s="318"/>
      <c r="H86" s="318"/>
      <c r="I86" s="280"/>
      <c r="J86" s="280"/>
    </row>
    <row r="87" spans="1:10" x14ac:dyDescent="0.3">
      <c r="A87" s="132" t="s">
        <v>197</v>
      </c>
      <c r="B87" s="49"/>
      <c r="C87" s="49"/>
      <c r="D87" s="49"/>
      <c r="E87" s="278">
        <f>F87*1.04</f>
        <v>36400</v>
      </c>
      <c r="F87" s="350">
        <v>35000</v>
      </c>
      <c r="G87" s="319">
        <v>32240</v>
      </c>
      <c r="H87" s="319">
        <v>32240</v>
      </c>
      <c r="I87" s="279">
        <v>31000</v>
      </c>
      <c r="J87" s="279">
        <v>31000</v>
      </c>
    </row>
    <row r="88" spans="1:10" x14ac:dyDescent="0.3">
      <c r="A88" s="132" t="s">
        <v>198</v>
      </c>
      <c r="B88" s="49"/>
      <c r="C88" s="49"/>
      <c r="D88" s="49"/>
      <c r="E88" s="278">
        <f>F88*1.04</f>
        <v>12480</v>
      </c>
      <c r="F88" s="350">
        <v>12000</v>
      </c>
      <c r="G88" s="319">
        <v>10300</v>
      </c>
      <c r="H88" s="319">
        <v>10276.41</v>
      </c>
      <c r="I88" s="279">
        <v>9900</v>
      </c>
      <c r="J88" s="279">
        <v>9900</v>
      </c>
    </row>
    <row r="89" spans="1:10" x14ac:dyDescent="0.3">
      <c r="A89" s="132" t="s">
        <v>199</v>
      </c>
      <c r="B89" s="49"/>
      <c r="C89" s="49"/>
      <c r="D89" s="49"/>
      <c r="E89" s="278">
        <f>F89*1.04</f>
        <v>4160</v>
      </c>
      <c r="F89" s="350">
        <v>4000</v>
      </c>
      <c r="G89" s="319">
        <v>3650</v>
      </c>
      <c r="H89" s="319">
        <v>3650</v>
      </c>
      <c r="I89" s="279">
        <v>3500</v>
      </c>
      <c r="J89" s="279">
        <v>3500</v>
      </c>
    </row>
    <row r="90" spans="1:10" x14ac:dyDescent="0.3">
      <c r="A90" s="132" t="s">
        <v>200</v>
      </c>
      <c r="B90" s="49"/>
      <c r="C90" s="49"/>
      <c r="D90" s="49"/>
      <c r="E90" s="278">
        <f>F90*1.04</f>
        <v>4680</v>
      </c>
      <c r="F90" s="350">
        <v>4500</v>
      </c>
      <c r="G90" s="319">
        <v>4160</v>
      </c>
      <c r="H90" s="319">
        <v>4160</v>
      </c>
      <c r="I90" s="279">
        <v>4000</v>
      </c>
      <c r="J90" s="279">
        <v>4000</v>
      </c>
    </row>
    <row r="91" spans="1:10" x14ac:dyDescent="0.3">
      <c r="A91" s="9" t="s">
        <v>84</v>
      </c>
      <c r="B91" s="49"/>
      <c r="C91" s="49"/>
      <c r="D91" s="49"/>
      <c r="E91" s="278"/>
      <c r="F91" s="350"/>
      <c r="G91" s="319"/>
      <c r="H91" s="319"/>
      <c r="I91" s="279"/>
      <c r="J91" s="279"/>
    </row>
    <row r="92" spans="1:10" x14ac:dyDescent="0.3">
      <c r="A92" s="132" t="s">
        <v>86</v>
      </c>
      <c r="B92" s="49"/>
      <c r="C92" s="49"/>
      <c r="D92" s="49"/>
      <c r="E92" s="278">
        <f>F92*1.04</f>
        <v>29120</v>
      </c>
      <c r="F92" s="350">
        <v>28000</v>
      </c>
      <c r="G92" s="319">
        <v>25800</v>
      </c>
      <c r="H92" s="319">
        <v>28751.07</v>
      </c>
      <c r="I92" s="279">
        <v>23900</v>
      </c>
      <c r="J92" s="279">
        <v>25641.03</v>
      </c>
    </row>
    <row r="93" spans="1:10" x14ac:dyDescent="0.3">
      <c r="A93" s="132" t="s">
        <v>85</v>
      </c>
      <c r="B93" s="49"/>
      <c r="C93" s="49"/>
      <c r="D93" s="49"/>
      <c r="E93" s="278">
        <f>F93*1.04</f>
        <v>74880</v>
      </c>
      <c r="F93" s="351">
        <v>72000</v>
      </c>
      <c r="G93" s="328">
        <v>55000</v>
      </c>
      <c r="H93" s="328">
        <v>38073.269999999997</v>
      </c>
      <c r="I93" s="288">
        <v>55000</v>
      </c>
      <c r="J93" s="288">
        <v>45016.36</v>
      </c>
    </row>
    <row r="94" spans="1:10" x14ac:dyDescent="0.3">
      <c r="A94" s="57" t="s">
        <v>87</v>
      </c>
      <c r="B94" s="49"/>
      <c r="C94" s="49"/>
      <c r="D94" s="49"/>
      <c r="E94" s="278">
        <f t="shared" ref="E94:J94" si="2">SUM(E87:E93)</f>
        <v>161720</v>
      </c>
      <c r="F94" s="344">
        <f t="shared" si="2"/>
        <v>155500</v>
      </c>
      <c r="G94" s="318">
        <f t="shared" si="2"/>
        <v>131150</v>
      </c>
      <c r="H94" s="318">
        <f>SUM(H87:H93)</f>
        <v>117150.75</v>
      </c>
      <c r="I94" s="280">
        <f t="shared" si="2"/>
        <v>127300</v>
      </c>
      <c r="J94" s="280">
        <f t="shared" si="2"/>
        <v>119057.39</v>
      </c>
    </row>
    <row r="95" spans="1:10" x14ac:dyDescent="0.3">
      <c r="A95" s="49"/>
      <c r="B95" s="49"/>
      <c r="C95" s="49"/>
      <c r="D95" s="49"/>
      <c r="E95" s="278"/>
      <c r="F95" s="344"/>
      <c r="G95" s="318"/>
      <c r="H95" s="318"/>
      <c r="I95" s="280"/>
      <c r="J95" s="280"/>
    </row>
    <row r="96" spans="1:10" x14ac:dyDescent="0.3">
      <c r="A96" s="9" t="s">
        <v>88</v>
      </c>
      <c r="B96" s="49"/>
      <c r="C96" s="49"/>
      <c r="D96" s="49"/>
      <c r="E96" s="278"/>
      <c r="F96" s="344"/>
      <c r="G96" s="318"/>
      <c r="H96" s="318"/>
      <c r="I96" s="280"/>
      <c r="J96" s="280"/>
    </row>
    <row r="97" spans="1:10" x14ac:dyDescent="0.3">
      <c r="A97" s="134" t="s">
        <v>287</v>
      </c>
      <c r="B97" s="49"/>
      <c r="C97" s="49"/>
      <c r="D97" s="49"/>
      <c r="E97" s="278">
        <v>500</v>
      </c>
      <c r="F97" s="344">
        <v>500</v>
      </c>
      <c r="G97" s="318">
        <v>500</v>
      </c>
      <c r="H97" s="318">
        <v>0</v>
      </c>
      <c r="I97" s="280"/>
      <c r="J97" s="280"/>
    </row>
    <row r="98" spans="1:10" x14ac:dyDescent="0.3">
      <c r="A98" s="132" t="s">
        <v>70</v>
      </c>
      <c r="B98" s="49"/>
      <c r="C98" s="49"/>
      <c r="D98" s="49"/>
      <c r="E98" s="278">
        <v>1500</v>
      </c>
      <c r="F98" s="352">
        <v>1500</v>
      </c>
      <c r="G98" s="326">
        <v>500</v>
      </c>
      <c r="H98" s="326">
        <v>683.09</v>
      </c>
      <c r="I98" s="286">
        <v>500</v>
      </c>
      <c r="J98" s="286">
        <v>1498.05</v>
      </c>
    </row>
    <row r="99" spans="1:10" x14ac:dyDescent="0.3">
      <c r="A99" s="132" t="s">
        <v>222</v>
      </c>
      <c r="B99" s="49"/>
      <c r="C99" s="49"/>
      <c r="D99" s="49"/>
      <c r="E99" s="278">
        <v>200</v>
      </c>
      <c r="F99" s="350">
        <v>200</v>
      </c>
      <c r="G99" s="319">
        <v>400</v>
      </c>
      <c r="H99" s="319">
        <v>0</v>
      </c>
      <c r="I99" s="279">
        <v>400</v>
      </c>
      <c r="J99" s="279">
        <v>400</v>
      </c>
    </row>
    <row r="100" spans="1:10" x14ac:dyDescent="0.3">
      <c r="A100" s="132" t="s">
        <v>94</v>
      </c>
      <c r="B100" s="49"/>
      <c r="C100" s="49"/>
      <c r="D100" s="49"/>
      <c r="E100" s="278">
        <v>1200</v>
      </c>
      <c r="F100" s="350">
        <v>1200</v>
      </c>
      <c r="G100" s="319">
        <v>1200</v>
      </c>
      <c r="H100" s="319">
        <v>800.23</v>
      </c>
      <c r="I100" s="279">
        <v>1200</v>
      </c>
      <c r="J100" s="279">
        <v>853.35</v>
      </c>
    </row>
    <row r="101" spans="1:10" x14ac:dyDescent="0.3">
      <c r="A101" s="132" t="s">
        <v>266</v>
      </c>
      <c r="B101" s="49"/>
      <c r="C101" s="49"/>
      <c r="D101" s="49"/>
      <c r="E101" s="278">
        <v>4500</v>
      </c>
      <c r="F101" s="344">
        <v>7000</v>
      </c>
      <c r="G101" s="319">
        <v>6000</v>
      </c>
      <c r="H101" s="319">
        <v>2083.42</v>
      </c>
      <c r="I101" s="279">
        <v>5850</v>
      </c>
      <c r="J101" s="279">
        <v>2250</v>
      </c>
    </row>
    <row r="102" spans="1:10" x14ac:dyDescent="0.3">
      <c r="A102" s="132" t="s">
        <v>95</v>
      </c>
      <c r="B102" s="49"/>
      <c r="C102" s="49"/>
      <c r="D102" s="49"/>
      <c r="E102" s="278">
        <v>2000</v>
      </c>
      <c r="F102" s="350">
        <v>2400</v>
      </c>
      <c r="G102" s="319">
        <v>2400</v>
      </c>
      <c r="H102" s="319">
        <v>1769.44</v>
      </c>
      <c r="I102" s="279">
        <v>1000</v>
      </c>
      <c r="J102" s="279">
        <v>1968.6</v>
      </c>
    </row>
    <row r="103" spans="1:10" x14ac:dyDescent="0.3">
      <c r="A103" s="132" t="s">
        <v>193</v>
      </c>
      <c r="B103" s="49"/>
      <c r="C103" s="49"/>
      <c r="D103" s="49"/>
      <c r="E103" s="278">
        <v>725</v>
      </c>
      <c r="F103" s="350">
        <v>725</v>
      </c>
      <c r="G103" s="319">
        <v>725</v>
      </c>
      <c r="H103" s="319">
        <v>181</v>
      </c>
      <c r="I103" s="279">
        <v>850</v>
      </c>
      <c r="J103" s="279">
        <v>721</v>
      </c>
    </row>
    <row r="104" spans="1:10" x14ac:dyDescent="0.3">
      <c r="A104" s="132" t="s">
        <v>296</v>
      </c>
      <c r="B104" s="49"/>
      <c r="C104" s="49"/>
      <c r="D104" s="49"/>
      <c r="E104" s="278"/>
      <c r="F104" s="350"/>
      <c r="G104" s="319">
        <v>2000</v>
      </c>
      <c r="H104" s="319">
        <v>1996.4</v>
      </c>
      <c r="I104" s="279"/>
      <c r="J104" s="279"/>
    </row>
    <row r="105" spans="1:10" x14ac:dyDescent="0.3">
      <c r="A105" s="132" t="s">
        <v>293</v>
      </c>
      <c r="B105" s="49"/>
      <c r="C105" s="49"/>
      <c r="D105" s="49"/>
      <c r="E105" s="278">
        <v>2250</v>
      </c>
      <c r="F105" s="350">
        <v>2250</v>
      </c>
      <c r="G105" s="319">
        <v>0</v>
      </c>
      <c r="H105" s="319"/>
      <c r="I105" s="279">
        <v>0</v>
      </c>
      <c r="J105" s="279">
        <v>0</v>
      </c>
    </row>
    <row r="106" spans="1:10" x14ac:dyDescent="0.3">
      <c r="A106" s="132" t="s">
        <v>99</v>
      </c>
      <c r="B106" s="49"/>
      <c r="C106" s="49"/>
      <c r="D106" s="49"/>
      <c r="E106" s="278">
        <v>3000</v>
      </c>
      <c r="F106" s="350">
        <v>3000</v>
      </c>
      <c r="G106" s="319">
        <v>3000</v>
      </c>
      <c r="H106" s="319">
        <v>2815.51</v>
      </c>
      <c r="I106" s="279">
        <v>2000</v>
      </c>
      <c r="J106" s="279">
        <v>1074.44</v>
      </c>
    </row>
    <row r="107" spans="1:10" x14ac:dyDescent="0.3">
      <c r="A107" s="139" t="s">
        <v>304</v>
      </c>
      <c r="B107" s="150"/>
      <c r="C107" s="150"/>
      <c r="D107" s="150"/>
      <c r="E107" s="282">
        <v>4500</v>
      </c>
      <c r="F107" s="350">
        <v>7970</v>
      </c>
      <c r="G107" s="319"/>
      <c r="H107" s="319"/>
      <c r="I107" s="279"/>
      <c r="J107" s="279"/>
    </row>
    <row r="108" spans="1:10" x14ac:dyDescent="0.3">
      <c r="A108" s="132" t="s">
        <v>97</v>
      </c>
      <c r="B108" s="126"/>
      <c r="C108" s="125"/>
      <c r="D108" s="49"/>
      <c r="E108" s="278">
        <v>4500</v>
      </c>
      <c r="F108" s="350">
        <v>4500</v>
      </c>
      <c r="G108" s="319">
        <v>4500</v>
      </c>
      <c r="H108" s="319">
        <v>4500</v>
      </c>
      <c r="I108" s="279">
        <v>4500</v>
      </c>
      <c r="J108" s="279">
        <v>3029.36</v>
      </c>
    </row>
    <row r="109" spans="1:10" x14ac:dyDescent="0.3">
      <c r="A109" s="132" t="s">
        <v>90</v>
      </c>
      <c r="B109" s="49"/>
      <c r="C109" s="49"/>
      <c r="D109" s="49"/>
      <c r="E109" s="278">
        <v>400</v>
      </c>
      <c r="F109" s="350">
        <v>400</v>
      </c>
      <c r="G109" s="319">
        <v>400</v>
      </c>
      <c r="H109" s="319">
        <v>155.32</v>
      </c>
      <c r="I109" s="279">
        <v>400</v>
      </c>
      <c r="J109" s="279">
        <v>370.14</v>
      </c>
    </row>
    <row r="110" spans="1:10" x14ac:dyDescent="0.3">
      <c r="A110" s="132" t="s">
        <v>92</v>
      </c>
      <c r="B110" s="49"/>
      <c r="C110" s="49"/>
      <c r="D110" s="49"/>
      <c r="E110" s="278">
        <v>400</v>
      </c>
      <c r="F110" s="350">
        <v>400</v>
      </c>
      <c r="G110" s="319">
        <v>400</v>
      </c>
      <c r="H110" s="319">
        <v>250.7</v>
      </c>
      <c r="I110" s="279">
        <v>400</v>
      </c>
      <c r="J110" s="279">
        <v>160.88999999999999</v>
      </c>
    </row>
    <row r="111" spans="1:10" x14ac:dyDescent="0.3">
      <c r="A111" s="132" t="s">
        <v>178</v>
      </c>
      <c r="B111" s="49"/>
      <c r="C111" s="49"/>
      <c r="D111" s="49"/>
      <c r="E111" s="278">
        <v>400</v>
      </c>
      <c r="F111" s="350">
        <v>400</v>
      </c>
      <c r="G111" s="319">
        <v>400</v>
      </c>
      <c r="H111" s="319"/>
      <c r="I111" s="279">
        <v>400</v>
      </c>
      <c r="J111" s="279">
        <v>350.7</v>
      </c>
    </row>
    <row r="112" spans="1:10" x14ac:dyDescent="0.3">
      <c r="A112" s="132" t="s">
        <v>288</v>
      </c>
      <c r="B112" s="49"/>
      <c r="C112" s="49"/>
      <c r="D112" s="49"/>
      <c r="E112" s="278">
        <v>900</v>
      </c>
      <c r="F112" s="350">
        <v>900</v>
      </c>
      <c r="G112" s="319">
        <v>900</v>
      </c>
      <c r="H112" s="319">
        <v>249.86</v>
      </c>
      <c r="I112" s="279"/>
      <c r="J112" s="279"/>
    </row>
    <row r="113" spans="1:10" x14ac:dyDescent="0.3">
      <c r="A113" s="132" t="s">
        <v>308</v>
      </c>
      <c r="B113" s="49"/>
      <c r="C113" s="49"/>
      <c r="D113" s="49"/>
      <c r="E113" s="278">
        <v>1500</v>
      </c>
      <c r="F113" s="350">
        <v>1500</v>
      </c>
      <c r="G113" s="319">
        <v>2500</v>
      </c>
      <c r="H113" s="319">
        <v>1269.31</v>
      </c>
      <c r="I113" s="279">
        <v>3500</v>
      </c>
      <c r="J113" s="279">
        <v>1890.63</v>
      </c>
    </row>
    <row r="114" spans="1:10" x14ac:dyDescent="0.3">
      <c r="A114" s="132" t="s">
        <v>207</v>
      </c>
      <c r="B114" s="49"/>
      <c r="C114" s="49"/>
      <c r="D114" s="49"/>
      <c r="E114" s="278">
        <v>0</v>
      </c>
      <c r="F114" s="351">
        <v>400</v>
      </c>
      <c r="G114" s="328">
        <v>700</v>
      </c>
      <c r="H114" s="328">
        <v>376.12</v>
      </c>
      <c r="I114" s="288">
        <v>700</v>
      </c>
      <c r="J114" s="288">
        <v>370</v>
      </c>
    </row>
    <row r="115" spans="1:10" x14ac:dyDescent="0.3">
      <c r="A115" s="9" t="s">
        <v>106</v>
      </c>
      <c r="B115" s="49"/>
      <c r="C115" s="49"/>
      <c r="D115" s="49"/>
      <c r="E115" s="289">
        <f t="shared" ref="E115:J115" si="3">SUM(E97:E114)</f>
        <v>28475</v>
      </c>
      <c r="F115" s="344">
        <f t="shared" si="3"/>
        <v>35245</v>
      </c>
      <c r="G115" s="318">
        <f t="shared" si="3"/>
        <v>26525</v>
      </c>
      <c r="H115" s="318">
        <f t="shared" si="3"/>
        <v>17130.400000000001</v>
      </c>
      <c r="I115" s="280">
        <f t="shared" si="3"/>
        <v>21700</v>
      </c>
      <c r="J115" s="280">
        <f t="shared" si="3"/>
        <v>14937.16</v>
      </c>
    </row>
    <row r="116" spans="1:10" x14ac:dyDescent="0.3">
      <c r="A116" s="9"/>
      <c r="B116" s="49"/>
      <c r="C116" s="49"/>
      <c r="D116" s="49"/>
      <c r="E116" s="278"/>
      <c r="F116" s="344"/>
      <c r="G116" s="318"/>
      <c r="H116" s="318"/>
      <c r="I116" s="280"/>
      <c r="J116" s="280"/>
    </row>
    <row r="117" spans="1:10" x14ac:dyDescent="0.3">
      <c r="A117" s="9" t="s">
        <v>255</v>
      </c>
      <c r="B117" s="49"/>
      <c r="C117" s="49"/>
      <c r="D117" s="49"/>
      <c r="E117" s="278"/>
      <c r="F117" s="344"/>
      <c r="G117" s="318"/>
      <c r="H117" s="318"/>
      <c r="I117" s="280"/>
      <c r="J117" s="280"/>
    </row>
    <row r="118" spans="1:10" x14ac:dyDescent="0.3">
      <c r="A118" s="134" t="s">
        <v>283</v>
      </c>
      <c r="B118" s="49"/>
      <c r="C118" s="49"/>
      <c r="D118" s="49"/>
      <c r="E118" s="278">
        <v>950</v>
      </c>
      <c r="F118" s="344">
        <v>950</v>
      </c>
      <c r="G118" s="318">
        <v>800</v>
      </c>
      <c r="H118" s="318">
        <v>799.66</v>
      </c>
      <c r="I118" s="280">
        <v>750</v>
      </c>
      <c r="J118" s="280">
        <v>0</v>
      </c>
    </row>
    <row r="119" spans="1:10" x14ac:dyDescent="0.3">
      <c r="A119" s="132" t="s">
        <v>284</v>
      </c>
      <c r="B119" s="49"/>
      <c r="C119" s="49"/>
      <c r="D119" s="49"/>
      <c r="E119" s="278">
        <v>950</v>
      </c>
      <c r="F119" s="350">
        <v>950</v>
      </c>
      <c r="G119" s="319">
        <v>800</v>
      </c>
      <c r="H119" s="319">
        <v>801.24</v>
      </c>
      <c r="I119" s="279">
        <v>750</v>
      </c>
      <c r="J119" s="279">
        <v>1468.95</v>
      </c>
    </row>
    <row r="120" spans="1:10" x14ac:dyDescent="0.3">
      <c r="A120" s="132" t="s">
        <v>237</v>
      </c>
      <c r="B120" s="49"/>
      <c r="C120" s="49"/>
      <c r="D120" s="49"/>
      <c r="E120" s="278">
        <v>4500</v>
      </c>
      <c r="F120" s="350">
        <v>4500</v>
      </c>
      <c r="G120" s="319">
        <v>3900</v>
      </c>
      <c r="H120" s="319">
        <v>4544.8</v>
      </c>
      <c r="I120" s="279">
        <v>4500</v>
      </c>
      <c r="J120" s="279">
        <v>4705.58</v>
      </c>
    </row>
    <row r="121" spans="1:10" x14ac:dyDescent="0.3">
      <c r="A121" s="132" t="s">
        <v>108</v>
      </c>
      <c r="B121" s="49"/>
      <c r="C121" s="49"/>
      <c r="D121" s="49"/>
      <c r="E121" s="278">
        <v>600</v>
      </c>
      <c r="F121" s="350">
        <v>600</v>
      </c>
      <c r="G121" s="319">
        <v>700</v>
      </c>
      <c r="H121" s="319">
        <v>55.2</v>
      </c>
      <c r="I121" s="279">
        <v>100</v>
      </c>
      <c r="J121" s="279">
        <v>398.58</v>
      </c>
    </row>
    <row r="122" spans="1:10" x14ac:dyDescent="0.3">
      <c r="A122" s="132" t="s">
        <v>281</v>
      </c>
      <c r="B122" s="49"/>
      <c r="C122" s="49"/>
      <c r="D122" s="49"/>
      <c r="E122" s="278">
        <v>2750</v>
      </c>
      <c r="F122" s="352">
        <v>2750</v>
      </c>
      <c r="G122" s="326">
        <v>2400</v>
      </c>
      <c r="H122" s="326">
        <v>2685.5</v>
      </c>
      <c r="I122" s="286">
        <v>3000</v>
      </c>
      <c r="J122" s="286">
        <v>2197.06</v>
      </c>
    </row>
    <row r="123" spans="1:10" x14ac:dyDescent="0.3">
      <c r="A123" s="132" t="s">
        <v>113</v>
      </c>
      <c r="B123" s="49"/>
      <c r="C123" s="49"/>
      <c r="D123" s="49"/>
      <c r="E123" s="278">
        <v>950</v>
      </c>
      <c r="F123" s="350">
        <v>950</v>
      </c>
      <c r="G123" s="319">
        <v>800</v>
      </c>
      <c r="H123" s="319">
        <v>800</v>
      </c>
      <c r="I123" s="279">
        <v>750</v>
      </c>
      <c r="J123" s="279">
        <v>750</v>
      </c>
    </row>
    <row r="124" spans="1:10" x14ac:dyDescent="0.3">
      <c r="A124" s="139" t="s">
        <v>238</v>
      </c>
      <c r="B124" s="150"/>
      <c r="C124" s="150"/>
      <c r="D124" s="150"/>
      <c r="E124" s="282">
        <v>4000</v>
      </c>
      <c r="F124" s="353">
        <v>4000</v>
      </c>
      <c r="G124" s="325">
        <v>4500</v>
      </c>
      <c r="H124" s="325">
        <v>4277.51</v>
      </c>
      <c r="I124" s="285">
        <v>7950</v>
      </c>
      <c r="J124" s="279">
        <v>1429.73</v>
      </c>
    </row>
    <row r="125" spans="1:10" x14ac:dyDescent="0.3">
      <c r="A125" s="139" t="s">
        <v>109</v>
      </c>
      <c r="B125" s="150"/>
      <c r="C125" s="150"/>
      <c r="D125" s="150"/>
      <c r="E125" s="282">
        <v>5000</v>
      </c>
      <c r="F125" s="353">
        <v>5000</v>
      </c>
      <c r="G125" s="325">
        <v>3450</v>
      </c>
      <c r="H125" s="325">
        <v>3672.49</v>
      </c>
      <c r="I125" s="285"/>
      <c r="J125" s="279">
        <v>6520.27</v>
      </c>
    </row>
    <row r="126" spans="1:10" x14ac:dyDescent="0.3">
      <c r="A126" s="139" t="s">
        <v>285</v>
      </c>
      <c r="B126" s="150"/>
      <c r="C126" s="150"/>
      <c r="D126" s="150"/>
      <c r="E126" s="282">
        <v>3900</v>
      </c>
      <c r="F126" s="353">
        <v>3900</v>
      </c>
      <c r="G126" s="325">
        <v>3900</v>
      </c>
      <c r="H126" s="325">
        <v>4085.2</v>
      </c>
      <c r="I126" s="285">
        <v>4500</v>
      </c>
      <c r="J126" s="279">
        <v>2782.19</v>
      </c>
    </row>
    <row r="127" spans="1:10" x14ac:dyDescent="0.3">
      <c r="A127" s="139" t="s">
        <v>182</v>
      </c>
      <c r="B127" s="150"/>
      <c r="C127" s="150"/>
      <c r="D127" s="150"/>
      <c r="E127" s="290">
        <v>1200</v>
      </c>
      <c r="F127" s="354">
        <v>1200</v>
      </c>
      <c r="G127" s="329">
        <v>700</v>
      </c>
      <c r="H127" s="329">
        <v>1329.53</v>
      </c>
      <c r="I127" s="291">
        <v>0</v>
      </c>
      <c r="J127" s="288">
        <v>1974.14</v>
      </c>
    </row>
    <row r="128" spans="1:10" x14ac:dyDescent="0.3">
      <c r="A128" s="9" t="s">
        <v>257</v>
      </c>
      <c r="B128" s="49"/>
      <c r="C128" s="49"/>
      <c r="D128" s="49"/>
      <c r="E128" s="292">
        <f t="shared" ref="E128:J128" si="4">SUM(E118:E127)</f>
        <v>24800</v>
      </c>
      <c r="F128" s="344">
        <f t="shared" si="4"/>
        <v>24800</v>
      </c>
      <c r="G128" s="318">
        <f t="shared" si="4"/>
        <v>21950</v>
      </c>
      <c r="H128" s="318">
        <f t="shared" si="4"/>
        <v>23051.13</v>
      </c>
      <c r="I128" s="280">
        <f t="shared" si="4"/>
        <v>22300</v>
      </c>
      <c r="J128" s="280">
        <f t="shared" si="4"/>
        <v>22226.499999999996</v>
      </c>
    </row>
    <row r="129" spans="1:10" x14ac:dyDescent="0.3">
      <c r="A129" s="49"/>
      <c r="B129" s="49"/>
      <c r="C129" s="49"/>
      <c r="D129" s="49"/>
      <c r="E129" s="278"/>
      <c r="F129" s="344"/>
      <c r="G129" s="318"/>
      <c r="H129" s="318"/>
      <c r="I129" s="280"/>
      <c r="J129" s="280"/>
    </row>
    <row r="130" spans="1:10" x14ac:dyDescent="0.3">
      <c r="A130" s="9" t="s">
        <v>116</v>
      </c>
      <c r="B130" s="49"/>
      <c r="C130" s="49"/>
      <c r="D130" s="49"/>
      <c r="E130" s="278"/>
      <c r="F130" s="344"/>
      <c r="G130" s="318"/>
      <c r="H130" s="318"/>
      <c r="I130" s="280"/>
      <c r="J130" s="280"/>
    </row>
    <row r="131" spans="1:10" x14ac:dyDescent="0.3">
      <c r="A131" s="132" t="s">
        <v>118</v>
      </c>
      <c r="B131" s="49"/>
      <c r="C131" s="49"/>
      <c r="D131" s="49"/>
      <c r="E131" s="278"/>
      <c r="F131" s="352"/>
      <c r="G131" s="326"/>
      <c r="H131" s="326"/>
      <c r="I131" s="286"/>
      <c r="J131" s="286"/>
    </row>
    <row r="132" spans="1:10" x14ac:dyDescent="0.3">
      <c r="A132" s="132" t="s">
        <v>212</v>
      </c>
      <c r="B132" s="49"/>
      <c r="C132" s="245"/>
      <c r="D132" s="119"/>
      <c r="E132" s="293">
        <v>23000</v>
      </c>
      <c r="F132" s="350">
        <v>25000</v>
      </c>
      <c r="G132" s="319">
        <v>23400</v>
      </c>
      <c r="H132" s="319">
        <v>22334.37</v>
      </c>
      <c r="I132" s="279">
        <v>23400</v>
      </c>
      <c r="J132" s="279">
        <v>22097.439999999999</v>
      </c>
    </row>
    <row r="133" spans="1:10" x14ac:dyDescent="0.3">
      <c r="A133" s="132" t="s">
        <v>117</v>
      </c>
      <c r="B133" s="49"/>
      <c r="C133" s="245"/>
      <c r="D133" s="119"/>
      <c r="E133" s="293">
        <v>60000</v>
      </c>
      <c r="F133" s="352">
        <v>60000</v>
      </c>
      <c r="G133" s="328">
        <v>55968</v>
      </c>
      <c r="H133" s="328">
        <v>51200</v>
      </c>
      <c r="I133" s="288">
        <v>43200</v>
      </c>
      <c r="J133" s="288">
        <v>51229.5</v>
      </c>
    </row>
    <row r="134" spans="1:10" x14ac:dyDescent="0.3">
      <c r="A134" s="9" t="s">
        <v>183</v>
      </c>
      <c r="B134" s="49"/>
      <c r="C134" s="49"/>
      <c r="D134" s="49"/>
      <c r="E134" s="289">
        <f t="shared" ref="E134:J134" si="5">SUM(E131:E133)</f>
        <v>83000</v>
      </c>
      <c r="F134" s="355">
        <f t="shared" si="5"/>
        <v>85000</v>
      </c>
      <c r="G134" s="318">
        <f t="shared" si="5"/>
        <v>79368</v>
      </c>
      <c r="H134" s="318">
        <f t="shared" si="5"/>
        <v>73534.37</v>
      </c>
      <c r="I134" s="280">
        <f t="shared" si="5"/>
        <v>66600</v>
      </c>
      <c r="J134" s="280">
        <f t="shared" si="5"/>
        <v>73326.94</v>
      </c>
    </row>
    <row r="135" spans="1:10" x14ac:dyDescent="0.3">
      <c r="A135" s="49" t="s">
        <v>120</v>
      </c>
      <c r="B135" s="49"/>
      <c r="C135" s="49"/>
      <c r="D135" s="49"/>
      <c r="E135" s="278"/>
      <c r="F135" s="344"/>
      <c r="G135" s="318"/>
      <c r="H135" s="318"/>
      <c r="I135" s="280"/>
      <c r="J135" s="280"/>
    </row>
    <row r="136" spans="1:10" x14ac:dyDescent="0.3">
      <c r="A136" s="16" t="s">
        <v>242</v>
      </c>
      <c r="B136" s="49"/>
      <c r="C136" s="49"/>
      <c r="D136" s="49"/>
      <c r="E136" s="278"/>
      <c r="F136" s="344"/>
      <c r="G136" s="318"/>
      <c r="H136" s="318"/>
      <c r="I136" s="280"/>
      <c r="J136" s="280"/>
    </row>
    <row r="137" spans="1:10" x14ac:dyDescent="0.3">
      <c r="A137" s="103" t="s">
        <v>282</v>
      </c>
      <c r="B137" s="49"/>
      <c r="C137" s="49"/>
      <c r="D137" s="49"/>
      <c r="E137" s="278"/>
      <c r="F137" s="344"/>
      <c r="G137" s="318"/>
      <c r="H137" s="318">
        <v>16123.54</v>
      </c>
      <c r="I137" s="280"/>
      <c r="J137" s="280">
        <v>7528.18</v>
      </c>
    </row>
    <row r="138" spans="1:10" x14ac:dyDescent="0.3">
      <c r="A138" s="132" t="s">
        <v>268</v>
      </c>
      <c r="B138" s="49"/>
      <c r="C138" s="49"/>
      <c r="D138" s="49"/>
      <c r="E138" s="278">
        <f>E46</f>
        <v>16500</v>
      </c>
      <c r="F138" s="344">
        <v>17000</v>
      </c>
      <c r="G138" s="318">
        <v>34000</v>
      </c>
      <c r="H138" s="318">
        <v>25083.93</v>
      </c>
      <c r="I138" s="280">
        <v>0</v>
      </c>
      <c r="J138" s="280">
        <v>26087.06</v>
      </c>
    </row>
    <row r="139" spans="1:10" x14ac:dyDescent="0.3">
      <c r="A139" s="132" t="s">
        <v>225</v>
      </c>
      <c r="B139" s="49"/>
      <c r="C139" s="49"/>
      <c r="D139" s="49"/>
      <c r="E139" s="278">
        <v>0</v>
      </c>
      <c r="F139" s="344">
        <v>0</v>
      </c>
      <c r="G139" s="318">
        <v>0</v>
      </c>
      <c r="H139" s="318">
        <v>0</v>
      </c>
      <c r="I139" s="280">
        <v>2500</v>
      </c>
      <c r="J139" s="280"/>
    </row>
    <row r="140" spans="1:10" x14ac:dyDescent="0.3">
      <c r="A140" s="132" t="s">
        <v>258</v>
      </c>
      <c r="B140" s="140">
        <f>B27</f>
        <v>16500</v>
      </c>
      <c r="C140" s="141">
        <v>0.5</v>
      </c>
      <c r="D140" s="142"/>
      <c r="E140" s="282">
        <f>B140*C140</f>
        <v>8250</v>
      </c>
      <c r="F140" s="346">
        <v>17000</v>
      </c>
      <c r="G140" s="317">
        <v>8500</v>
      </c>
      <c r="H140" s="317">
        <v>8500</v>
      </c>
      <c r="I140" s="283">
        <v>0</v>
      </c>
      <c r="J140" s="280"/>
    </row>
    <row r="141" spans="1:10" x14ac:dyDescent="0.3">
      <c r="A141" s="103" t="s">
        <v>124</v>
      </c>
      <c r="B141" s="49"/>
      <c r="C141" s="49"/>
      <c r="D141" s="49"/>
      <c r="E141" s="287">
        <v>14500</v>
      </c>
      <c r="F141" s="356">
        <v>14500</v>
      </c>
      <c r="G141" s="330">
        <v>14500</v>
      </c>
      <c r="H141" s="330">
        <v>14276.56</v>
      </c>
      <c r="I141" s="296">
        <v>14500</v>
      </c>
      <c r="J141" s="296">
        <v>15709.31</v>
      </c>
    </row>
    <row r="142" spans="1:10" x14ac:dyDescent="0.3">
      <c r="A142" s="16" t="s">
        <v>125</v>
      </c>
      <c r="B142" s="49"/>
      <c r="C142" s="49"/>
      <c r="D142" s="49"/>
      <c r="E142" s="297">
        <f>SUM(E138:E141)</f>
        <v>39250</v>
      </c>
      <c r="F142" s="350">
        <f>SUM(F138:F141)</f>
        <v>48500</v>
      </c>
      <c r="G142" s="319">
        <f>SUM(G138:G141)</f>
        <v>57000</v>
      </c>
      <c r="H142" s="319">
        <f>SUM(H137:H141)</f>
        <v>63984.03</v>
      </c>
      <c r="I142" s="279">
        <f>SUM(I138:I141)</f>
        <v>17000</v>
      </c>
      <c r="J142" s="279">
        <f>SUM(J137:J141)</f>
        <v>49324.55</v>
      </c>
    </row>
    <row r="143" spans="1:10" x14ac:dyDescent="0.3">
      <c r="A143" s="48"/>
      <c r="B143" s="49"/>
      <c r="C143" s="49"/>
      <c r="D143" s="49"/>
      <c r="E143" s="49"/>
      <c r="F143" s="357"/>
      <c r="G143" s="315"/>
      <c r="H143" s="315"/>
      <c r="I143" s="245"/>
      <c r="J143" s="245"/>
    </row>
    <row r="144" spans="1:10" ht="16.2" thickBot="1" x14ac:dyDescent="0.35">
      <c r="A144" s="16" t="s">
        <v>126</v>
      </c>
      <c r="B144" s="49"/>
      <c r="C144" s="49"/>
      <c r="D144" s="49"/>
      <c r="E144" s="298">
        <f t="shared" ref="E144:J144" si="6">E84+E94+E115+E128+E134+E142</f>
        <v>792335</v>
      </c>
      <c r="F144" s="358">
        <f t="shared" si="6"/>
        <v>795545</v>
      </c>
      <c r="G144" s="331">
        <f t="shared" si="6"/>
        <v>752848</v>
      </c>
      <c r="H144" s="331">
        <f t="shared" si="6"/>
        <v>719659.66</v>
      </c>
      <c r="I144" s="301">
        <f t="shared" si="6"/>
        <v>674250</v>
      </c>
      <c r="J144" s="301">
        <f t="shared" si="6"/>
        <v>693144.93000000017</v>
      </c>
    </row>
    <row r="145" spans="1:10" ht="16.2" thickTop="1" x14ac:dyDescent="0.3">
      <c r="A145" s="48"/>
      <c r="B145" s="49"/>
      <c r="C145" s="49"/>
      <c r="D145" s="49"/>
      <c r="E145" s="302"/>
      <c r="F145" s="359"/>
      <c r="G145" s="332"/>
      <c r="H145" s="332"/>
      <c r="I145" s="303"/>
      <c r="J145" s="303"/>
    </row>
    <row r="146" spans="1:10" x14ac:dyDescent="0.3">
      <c r="E146" s="370"/>
      <c r="F146" s="360"/>
      <c r="G146" s="314"/>
      <c r="H146" s="314"/>
      <c r="I146" s="239"/>
      <c r="J146" s="239"/>
    </row>
    <row r="147" spans="1:10" ht="16.2" thickBot="1" x14ac:dyDescent="0.35">
      <c r="A147" s="16" t="s">
        <v>128</v>
      </c>
      <c r="B147" s="49"/>
      <c r="C147" s="49"/>
      <c r="D147" s="49"/>
      <c r="E147" s="298">
        <f>E53-E144</f>
        <v>2578</v>
      </c>
      <c r="F147" s="358">
        <f>F53-F144</f>
        <v>1655</v>
      </c>
      <c r="G147" s="331">
        <f>G53-G144</f>
        <v>2052</v>
      </c>
      <c r="H147" s="331">
        <f>H53-H144</f>
        <v>56960.909999999916</v>
      </c>
      <c r="I147" s="301">
        <f>I53-I144-I145</f>
        <v>28250</v>
      </c>
      <c r="J147" s="301">
        <f>J53-J144</f>
        <v>14222.139999999898</v>
      </c>
    </row>
    <row r="148" spans="1:10" ht="16.2" thickTop="1" x14ac:dyDescent="0.3">
      <c r="A148" s="16" t="s">
        <v>127</v>
      </c>
      <c r="B148" s="49"/>
      <c r="C148" s="49"/>
      <c r="D148" s="49"/>
      <c r="E148" s="302"/>
      <c r="F148" s="359"/>
      <c r="G148" s="332"/>
      <c r="H148" s="332"/>
      <c r="I148" s="303"/>
      <c r="J148" s="303"/>
    </row>
    <row r="149" spans="1:10" ht="16.2" thickBot="1" x14ac:dyDescent="0.35">
      <c r="A149" s="104"/>
      <c r="B149" s="105"/>
      <c r="C149" s="105"/>
      <c r="D149" s="105"/>
      <c r="E149" s="105"/>
      <c r="F149" s="361"/>
      <c r="G149" s="111"/>
      <c r="H149" s="111"/>
      <c r="I149" s="255"/>
      <c r="J149" s="255"/>
    </row>
    <row r="150" spans="1:10" ht="16.2" thickTop="1" x14ac:dyDescent="0.3">
      <c r="A150" s="19" t="s">
        <v>129</v>
      </c>
      <c r="B150" s="87"/>
      <c r="C150" s="87"/>
      <c r="D150" s="87"/>
      <c r="E150" s="87"/>
      <c r="F150" s="362"/>
      <c r="G150" s="333"/>
      <c r="H150" s="333"/>
      <c r="I150" s="256"/>
      <c r="J150" s="256"/>
    </row>
    <row r="151" spans="1:10" x14ac:dyDescent="0.3">
      <c r="A151" s="48"/>
      <c r="B151" s="49"/>
      <c r="C151" s="49"/>
      <c r="D151" s="49"/>
      <c r="E151" s="49"/>
      <c r="F151" s="357"/>
      <c r="G151" s="315"/>
      <c r="H151" s="315"/>
      <c r="I151" s="245"/>
      <c r="J151" s="245"/>
    </row>
    <row r="152" spans="1:10" x14ac:dyDescent="0.3">
      <c r="A152" s="89" t="s">
        <v>299</v>
      </c>
      <c r="B152" s="49"/>
      <c r="C152" s="49"/>
      <c r="D152" s="49"/>
      <c r="E152" s="459">
        <v>55065</v>
      </c>
      <c r="F152" s="460">
        <v>50000</v>
      </c>
      <c r="G152" s="334">
        <v>48350</v>
      </c>
      <c r="I152" s="461">
        <v>47850</v>
      </c>
      <c r="J152" s="308"/>
    </row>
    <row r="153" spans="1:10" x14ac:dyDescent="0.3">
      <c r="A153" s="89" t="s">
        <v>297</v>
      </c>
      <c r="B153" s="49"/>
      <c r="C153" s="49"/>
      <c r="D153" s="49"/>
      <c r="E153" s="302"/>
      <c r="F153" s="363"/>
      <c r="G153" s="334"/>
      <c r="H153" s="334">
        <v>46379.57</v>
      </c>
      <c r="I153" s="340"/>
      <c r="J153" s="308">
        <v>47850</v>
      </c>
    </row>
    <row r="154" spans="1:10" x14ac:dyDescent="0.3">
      <c r="A154" s="89"/>
      <c r="B154" s="49"/>
      <c r="C154" s="49"/>
      <c r="D154" s="49"/>
      <c r="E154" s="49"/>
      <c r="F154" s="364"/>
      <c r="G154" s="314"/>
      <c r="H154" s="314"/>
      <c r="I154" s="238"/>
      <c r="J154" s="238"/>
    </row>
    <row r="155" spans="1:10" x14ac:dyDescent="0.3">
      <c r="A155" s="48"/>
      <c r="B155" s="49"/>
      <c r="C155" s="49"/>
      <c r="D155" s="49"/>
      <c r="E155" s="49"/>
      <c r="F155" s="357"/>
      <c r="G155" s="315"/>
      <c r="H155" s="315"/>
      <c r="I155" s="245"/>
      <c r="J155" s="245"/>
    </row>
    <row r="156" spans="1:10" x14ac:dyDescent="0.3">
      <c r="A156" s="16" t="s">
        <v>134</v>
      </c>
      <c r="B156" s="49"/>
      <c r="C156" s="49"/>
      <c r="D156" s="49"/>
      <c r="E156" s="49"/>
      <c r="F156" s="357"/>
      <c r="G156" s="315"/>
      <c r="H156" s="315"/>
      <c r="I156" s="245"/>
      <c r="J156" s="245"/>
    </row>
    <row r="157" spans="1:10" x14ac:dyDescent="0.3">
      <c r="A157" s="48" t="str">
        <f>$A$25</f>
        <v>FY 2005-2006</v>
      </c>
      <c r="B157" s="63">
        <f>B25</f>
        <v>17000</v>
      </c>
      <c r="C157" s="62">
        <v>2</v>
      </c>
      <c r="D157" s="62"/>
      <c r="E157" s="278"/>
      <c r="F157" s="344"/>
      <c r="G157" s="318">
        <f>B157*C157</f>
        <v>34000</v>
      </c>
      <c r="H157" s="318">
        <v>33769.53</v>
      </c>
      <c r="I157" s="280">
        <v>25500</v>
      </c>
      <c r="J157" s="280">
        <v>26087.06</v>
      </c>
    </row>
    <row r="158" spans="1:10" x14ac:dyDescent="0.3">
      <c r="A158" s="48" t="str">
        <f>$A$26</f>
        <v>FY 2006-2007</v>
      </c>
      <c r="B158" s="63">
        <f>B26</f>
        <v>17000</v>
      </c>
      <c r="C158" s="62">
        <v>1</v>
      </c>
      <c r="D158" s="62"/>
      <c r="E158" s="278"/>
      <c r="F158" s="365">
        <f>B158*C158</f>
        <v>17000</v>
      </c>
      <c r="G158" s="335"/>
      <c r="H158" s="335"/>
      <c r="I158" s="280"/>
      <c r="J158" s="280"/>
    </row>
    <row r="159" spans="1:10" x14ac:dyDescent="0.3">
      <c r="A159" s="48" t="str">
        <f>$A$27</f>
        <v>FY 2007-2008</v>
      </c>
      <c r="B159" s="63">
        <f>B27</f>
        <v>16500</v>
      </c>
      <c r="C159" s="62">
        <v>1</v>
      </c>
      <c r="D159" s="62"/>
      <c r="E159" s="287">
        <f>B159*C159</f>
        <v>16500</v>
      </c>
      <c r="F159" s="366"/>
      <c r="G159" s="322"/>
      <c r="H159" s="322"/>
      <c r="I159" s="284"/>
      <c r="J159" s="284"/>
    </row>
    <row r="160" spans="1:10" x14ac:dyDescent="0.3">
      <c r="A160" s="48" t="s">
        <v>135</v>
      </c>
      <c r="B160" s="49"/>
      <c r="C160" s="49"/>
      <c r="D160" s="49"/>
      <c r="E160" s="278">
        <f>SUM(E152:E159)</f>
        <v>71565</v>
      </c>
      <c r="F160" s="350">
        <f>SUM(F152:F159)</f>
        <v>67000</v>
      </c>
      <c r="G160" s="319">
        <f>SUM(G152:G159)</f>
        <v>82350</v>
      </c>
      <c r="H160" s="319">
        <f>SUM(H153:H159)</f>
        <v>80149.100000000006</v>
      </c>
      <c r="I160" s="279">
        <f>SUM(I152:I158)</f>
        <v>73350</v>
      </c>
      <c r="J160" s="279">
        <f>SUM(J152:J158)</f>
        <v>73937.06</v>
      </c>
    </row>
    <row r="161" spans="1:10" x14ac:dyDescent="0.3">
      <c r="A161" s="48"/>
      <c r="B161" s="49"/>
      <c r="C161" s="49"/>
      <c r="D161" s="49"/>
      <c r="E161" s="278"/>
      <c r="F161" s="350"/>
      <c r="G161" s="319"/>
      <c r="H161" s="319"/>
      <c r="I161" s="279"/>
      <c r="J161" s="279"/>
    </row>
    <row r="162" spans="1:10" x14ac:dyDescent="0.3">
      <c r="A162" s="16" t="s">
        <v>136</v>
      </c>
      <c r="B162" s="49"/>
      <c r="C162" s="49"/>
      <c r="D162" s="49"/>
      <c r="E162" s="278"/>
      <c r="F162" s="350"/>
      <c r="G162" s="319"/>
      <c r="H162" s="319"/>
      <c r="I162" s="279"/>
      <c r="J162" s="279"/>
    </row>
    <row r="163" spans="1:10" x14ac:dyDescent="0.3">
      <c r="A163" s="48" t="s">
        <v>301</v>
      </c>
      <c r="B163" s="120">
        <v>50</v>
      </c>
      <c r="C163" s="76">
        <v>1250</v>
      </c>
      <c r="D163" s="62"/>
      <c r="E163" s="278"/>
      <c r="F163" s="350"/>
      <c r="G163" s="319">
        <f>C163*B163</f>
        <v>62500</v>
      </c>
      <c r="H163" s="319">
        <v>25083.93</v>
      </c>
      <c r="I163" s="279">
        <v>25000</v>
      </c>
      <c r="J163" s="279">
        <v>27557.49</v>
      </c>
    </row>
    <row r="164" spans="1:10" x14ac:dyDescent="0.3">
      <c r="A164" s="48" t="s">
        <v>298</v>
      </c>
      <c r="B164" s="120">
        <v>50</v>
      </c>
      <c r="C164" s="76">
        <v>350</v>
      </c>
      <c r="D164" s="62"/>
      <c r="E164" s="278"/>
      <c r="F164" s="350">
        <f>B164*C164</f>
        <v>17500</v>
      </c>
      <c r="G164" s="319"/>
      <c r="H164" s="319"/>
      <c r="I164" s="339"/>
      <c r="J164" s="279"/>
    </row>
    <row r="165" spans="1:10" x14ac:dyDescent="0.3">
      <c r="A165" s="48" t="s">
        <v>307</v>
      </c>
      <c r="B165" s="120">
        <v>49</v>
      </c>
      <c r="C165" s="76">
        <v>500</v>
      </c>
      <c r="D165" s="62"/>
      <c r="E165" s="278">
        <f>B165*C165</f>
        <v>24500</v>
      </c>
      <c r="F165" s="367"/>
      <c r="G165" s="336"/>
      <c r="H165" s="336"/>
      <c r="I165" s="306"/>
      <c r="J165" s="306"/>
    </row>
    <row r="166" spans="1:10" ht="16.2" thickBot="1" x14ac:dyDescent="0.35">
      <c r="A166" s="16" t="s">
        <v>140</v>
      </c>
      <c r="B166" s="49"/>
      <c r="C166" s="49"/>
      <c r="D166" s="49"/>
      <c r="E166" s="307">
        <f>E160-E165</f>
        <v>47065</v>
      </c>
      <c r="F166" s="358">
        <f>F160-F164</f>
        <v>49500</v>
      </c>
      <c r="G166" s="331">
        <f>G160-G163</f>
        <v>19850</v>
      </c>
      <c r="H166" s="331">
        <f>H160-H163</f>
        <v>55065.170000000006</v>
      </c>
      <c r="I166" s="301">
        <f>I160-I163</f>
        <v>48350</v>
      </c>
      <c r="J166" s="301">
        <f>J160-J163</f>
        <v>46379.569999999992</v>
      </c>
    </row>
    <row r="167" spans="1:10" ht="16.2" thickTop="1" x14ac:dyDescent="0.3">
      <c r="A167" s="16"/>
      <c r="B167" s="49"/>
      <c r="C167" s="49"/>
      <c r="D167" s="49"/>
      <c r="E167" s="49"/>
      <c r="F167" s="357"/>
      <c r="G167" s="315"/>
      <c r="H167" s="315"/>
      <c r="I167" s="245"/>
      <c r="J167" s="245"/>
    </row>
    <row r="168" spans="1:10" x14ac:dyDescent="0.3">
      <c r="A168" s="275" t="s">
        <v>300</v>
      </c>
      <c r="B168" s="49"/>
      <c r="C168" s="49"/>
      <c r="D168" s="49"/>
      <c r="E168" s="49"/>
      <c r="F168" s="357"/>
      <c r="G168" s="315"/>
      <c r="H168" s="315"/>
      <c r="I168" s="245"/>
      <c r="J168" s="245"/>
    </row>
    <row r="169" spans="1:10" ht="16.2" thickBot="1" x14ac:dyDescent="0.35">
      <c r="A169" s="104"/>
      <c r="B169" s="105"/>
      <c r="C169" s="105"/>
      <c r="D169" s="105"/>
      <c r="E169" s="105"/>
      <c r="F169" s="361"/>
      <c r="G169" s="111"/>
      <c r="H169" s="111"/>
      <c r="I169" s="255"/>
      <c r="J169" s="255"/>
    </row>
    <row r="170" spans="1:10" ht="16.2" thickTop="1" x14ac:dyDescent="0.3">
      <c r="A170" s="19" t="s">
        <v>143</v>
      </c>
      <c r="B170" s="87"/>
      <c r="C170" s="87"/>
      <c r="D170" s="87"/>
      <c r="E170" s="87"/>
      <c r="F170" s="362"/>
      <c r="G170" s="333"/>
      <c r="H170" s="333"/>
      <c r="I170" s="256"/>
      <c r="J170" s="256"/>
    </row>
    <row r="171" spans="1:10" x14ac:dyDescent="0.3">
      <c r="A171" s="48"/>
      <c r="B171" s="49"/>
      <c r="C171" s="49"/>
      <c r="D171" s="49"/>
      <c r="E171" s="49"/>
      <c r="F171" s="357"/>
      <c r="G171" s="315"/>
      <c r="H171" s="315"/>
      <c r="I171" s="245"/>
      <c r="J171" s="245"/>
    </row>
    <row r="172" spans="1:10" x14ac:dyDescent="0.3">
      <c r="A172" s="48" t="s">
        <v>144</v>
      </c>
      <c r="B172" s="49"/>
      <c r="C172" s="49"/>
      <c r="D172" s="49"/>
      <c r="E172" s="458">
        <f>C27</f>
        <v>31.5</v>
      </c>
      <c r="F172" s="364">
        <f>C26</f>
        <v>31.5</v>
      </c>
      <c r="G172" s="313">
        <f>C25</f>
        <v>30.5</v>
      </c>
      <c r="H172" s="313">
        <v>30.5</v>
      </c>
      <c r="I172" s="238">
        <v>26.5</v>
      </c>
      <c r="J172" s="238">
        <v>26.5</v>
      </c>
    </row>
    <row r="173" spans="1:10" x14ac:dyDescent="0.3">
      <c r="A173" s="48"/>
      <c r="B173" s="49"/>
      <c r="C173" s="49"/>
      <c r="D173" s="49"/>
      <c r="E173" s="49"/>
      <c r="F173" s="357"/>
      <c r="G173" s="315"/>
      <c r="H173" s="315"/>
      <c r="I173" s="245"/>
      <c r="J173" s="245"/>
    </row>
    <row r="174" spans="1:10" x14ac:dyDescent="0.3">
      <c r="A174" s="48" t="s">
        <v>146</v>
      </c>
      <c r="B174" s="49"/>
      <c r="C174" s="49"/>
      <c r="D174" s="49"/>
      <c r="E174" s="49">
        <f>C41</f>
        <v>3.25</v>
      </c>
      <c r="F174" s="343">
        <f>C41</f>
        <v>3.25</v>
      </c>
      <c r="G174" s="316">
        <f>C37</f>
        <v>3.25</v>
      </c>
      <c r="H174" s="316">
        <v>3.25</v>
      </c>
      <c r="I174" s="240">
        <v>3.25</v>
      </c>
      <c r="J174" s="240">
        <v>3.25</v>
      </c>
    </row>
    <row r="175" spans="1:10" x14ac:dyDescent="0.3">
      <c r="A175" s="48"/>
      <c r="B175" s="49"/>
      <c r="C175" s="49"/>
      <c r="D175" s="49"/>
      <c r="E175" s="49"/>
      <c r="F175" s="343"/>
      <c r="G175" s="316"/>
      <c r="H175" s="316"/>
      <c r="I175" s="240"/>
      <c r="J175" s="240"/>
    </row>
    <row r="176" spans="1:10" x14ac:dyDescent="0.3">
      <c r="A176" s="48" t="s">
        <v>302</v>
      </c>
      <c r="B176" s="49"/>
      <c r="C176" s="49"/>
      <c r="D176" s="49"/>
      <c r="E176" s="267">
        <f>C46</f>
        <v>1</v>
      </c>
      <c r="F176" s="368">
        <f>C45</f>
        <v>1</v>
      </c>
      <c r="G176" s="337">
        <f>C44</f>
        <v>2</v>
      </c>
      <c r="H176" s="337">
        <v>2</v>
      </c>
      <c r="I176" s="262">
        <v>1.5</v>
      </c>
      <c r="J176" s="262">
        <v>1.5</v>
      </c>
    </row>
    <row r="177" spans="1:10" x14ac:dyDescent="0.3">
      <c r="A177" s="48"/>
      <c r="B177" s="49"/>
      <c r="C177" s="49"/>
      <c r="D177" s="49"/>
      <c r="E177" s="49"/>
      <c r="F177" s="357"/>
      <c r="G177" s="315"/>
      <c r="H177" s="315"/>
      <c r="I177" s="245"/>
      <c r="J177" s="245"/>
    </row>
    <row r="178" spans="1:10" ht="16.2" thickBot="1" x14ac:dyDescent="0.35">
      <c r="A178" s="16" t="s">
        <v>149</v>
      </c>
      <c r="B178" s="49"/>
      <c r="C178" s="49"/>
      <c r="D178" s="49"/>
      <c r="E178" s="371">
        <f>SUM(E172:E176)</f>
        <v>35.75</v>
      </c>
      <c r="F178" s="369">
        <f>SUM(F172:F176)</f>
        <v>35.75</v>
      </c>
      <c r="G178" s="338">
        <f>SUM(G172:G177)</f>
        <v>35.75</v>
      </c>
      <c r="H178" s="338">
        <f>SUM(H172:H177)</f>
        <v>35.75</v>
      </c>
      <c r="I178" s="250">
        <f>SUM(I172:I176)</f>
        <v>31.25</v>
      </c>
      <c r="J178" s="250">
        <f>SUM(J172:J176)</f>
        <v>31.25</v>
      </c>
    </row>
    <row r="179" spans="1:10" ht="16.8" thickTop="1" thickBot="1" x14ac:dyDescent="0.35">
      <c r="A179" s="104"/>
      <c r="B179" s="104"/>
      <c r="C179" s="104"/>
      <c r="D179" s="104"/>
      <c r="E179" s="104"/>
      <c r="F179" s="361"/>
      <c r="G179" s="109"/>
      <c r="H179" s="109"/>
      <c r="I179" s="255"/>
      <c r="J179" s="255"/>
    </row>
    <row r="180" spans="1:10" ht="16.2" thickTop="1" x14ac:dyDescent="0.3">
      <c r="A180" s="48"/>
      <c r="B180" s="48"/>
      <c r="C180" s="48"/>
      <c r="D180" s="48"/>
      <c r="E180" s="48"/>
      <c r="F180" s="166"/>
      <c r="G180" s="48"/>
      <c r="H180" s="48"/>
      <c r="I180" s="48"/>
      <c r="J180" s="48"/>
    </row>
    <row r="181" spans="1:10" x14ac:dyDescent="0.3">
      <c r="A181" s="48" t="s">
        <v>184</v>
      </c>
      <c r="B181" s="48"/>
      <c r="C181" s="48"/>
      <c r="D181" s="48"/>
      <c r="E181" s="48"/>
      <c r="F181" s="48"/>
      <c r="G181" s="48"/>
      <c r="H181" s="48"/>
      <c r="I181" s="48"/>
      <c r="J181" s="48"/>
    </row>
    <row r="182" spans="1:10" x14ac:dyDescent="0.3">
      <c r="A182" s="89">
        <f>I2</f>
        <v>0</v>
      </c>
      <c r="B182" s="48"/>
      <c r="C182" s="48"/>
      <c r="D182" s="48"/>
      <c r="E182" s="48"/>
      <c r="F182" s="48"/>
      <c r="G182" s="48"/>
      <c r="H182" s="48"/>
      <c r="I182" s="263"/>
      <c r="J182" s="48"/>
    </row>
    <row r="183" spans="1:10" x14ac:dyDescent="0.3">
      <c r="I183" s="116"/>
    </row>
    <row r="184" spans="1:10" x14ac:dyDescent="0.3">
      <c r="I184" s="264"/>
    </row>
    <row r="185" spans="1:10" x14ac:dyDescent="0.3">
      <c r="I185" s="264"/>
    </row>
    <row r="186" spans="1:10" x14ac:dyDescent="0.3">
      <c r="I186" s="264"/>
    </row>
    <row r="187" spans="1:10" x14ac:dyDescent="0.3">
      <c r="I187" s="116"/>
    </row>
    <row r="188" spans="1:10" x14ac:dyDescent="0.3">
      <c r="I188" s="265"/>
    </row>
    <row r="189" spans="1:10" x14ac:dyDescent="0.3">
      <c r="I189" s="266"/>
    </row>
  </sheetData>
  <mergeCells count="4">
    <mergeCell ref="A13:J13"/>
    <mergeCell ref="A14:J14"/>
    <mergeCell ref="A15:J15"/>
    <mergeCell ref="A16:J16"/>
  </mergeCells>
  <phoneticPr fontId="27" type="noConversion"/>
  <pageMargins left="0.38" right="0.18" top="0.62" bottom="0.5" header="0.32" footer="0.27"/>
  <pageSetup scale="72" fitToHeight="6" orientation="landscape" r:id="rId1"/>
  <headerFooter alignWithMargins="0">
    <oddFooter>&amp;L&amp;9 &amp;F &amp;A&amp;R&amp;8&amp;D &amp;T</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83"/>
  <sheetViews>
    <sheetView topLeftCell="A13" zoomScale="75" zoomScaleNormal="75" workbookViewId="0">
      <pane ySplit="8" topLeftCell="A43" activePane="bottomLeft" state="frozen"/>
      <selection activeCell="A13" sqref="A13"/>
      <selection pane="bottomLeft" activeCell="A21" sqref="A21"/>
    </sheetView>
  </sheetViews>
  <sheetFormatPr defaultRowHeight="15.6" x14ac:dyDescent="0.3"/>
  <cols>
    <col min="1" max="1" width="37.453125" customWidth="1"/>
    <col min="2" max="2" width="7.90625" customWidth="1"/>
    <col min="3" max="3" width="12.36328125" bestFit="1" customWidth="1"/>
    <col min="4" max="4" width="5" customWidth="1"/>
    <col min="5" max="5" width="13.81640625" bestFit="1" customWidth="1"/>
    <col min="6" max="6" width="14.08984375" bestFit="1" customWidth="1"/>
    <col min="7" max="7" width="13.81640625" bestFit="1" customWidth="1"/>
    <col min="8" max="8" width="13.6328125" bestFit="1" customWidth="1"/>
    <col min="9" max="9" width="14.6328125" bestFit="1" customWidth="1"/>
    <col min="10" max="10" width="13.90625" customWidth="1"/>
  </cols>
  <sheetData>
    <row r="1" spans="1:10" ht="16.2" thickBot="1" x14ac:dyDescent="0.35">
      <c r="A1" s="48"/>
      <c r="B1" s="48"/>
      <c r="C1" s="48"/>
      <c r="D1" s="48"/>
      <c r="E1" s="48"/>
      <c r="F1" s="48"/>
      <c r="G1" s="48"/>
      <c r="H1" s="48"/>
      <c r="I1" s="58"/>
      <c r="J1" s="58"/>
    </row>
    <row r="2" spans="1:10" ht="16.8" thickTop="1" thickBot="1" x14ac:dyDescent="0.35">
      <c r="A2" s="48" t="s">
        <v>1</v>
      </c>
      <c r="B2" s="48"/>
      <c r="C2" s="48"/>
      <c r="D2" s="48"/>
      <c r="E2" s="48"/>
      <c r="F2" s="48"/>
      <c r="G2" s="48"/>
      <c r="H2" s="48"/>
      <c r="I2" s="189">
        <v>39514</v>
      </c>
      <c r="J2" s="199"/>
    </row>
    <row r="3" spans="1:10" ht="16.2" thickTop="1" x14ac:dyDescent="0.3">
      <c r="A3" s="49" t="s">
        <v>2</v>
      </c>
      <c r="B3" s="49"/>
      <c r="C3" s="49"/>
      <c r="D3" s="49"/>
      <c r="E3" s="49"/>
      <c r="F3" s="49"/>
      <c r="G3" s="49"/>
      <c r="H3" s="49"/>
      <c r="I3" s="49"/>
      <c r="J3" s="49"/>
    </row>
    <row r="4" spans="1:10" x14ac:dyDescent="0.3">
      <c r="A4" s="49" t="s">
        <v>267</v>
      </c>
      <c r="B4" s="49"/>
      <c r="C4" s="49"/>
      <c r="D4" s="49"/>
      <c r="E4" s="49"/>
      <c r="F4" s="49"/>
      <c r="G4" s="49"/>
      <c r="H4" s="49"/>
      <c r="I4" s="49"/>
      <c r="J4" s="49"/>
    </row>
    <row r="5" spans="1:10" x14ac:dyDescent="0.3">
      <c r="A5" s="49" t="s">
        <v>4</v>
      </c>
      <c r="B5" s="49"/>
      <c r="C5" s="49"/>
      <c r="D5" s="49"/>
      <c r="E5" s="49"/>
      <c r="F5" s="49"/>
      <c r="G5" s="49"/>
      <c r="H5" s="49"/>
      <c r="I5" s="49"/>
      <c r="J5" s="49"/>
    </row>
    <row r="6" spans="1:10" x14ac:dyDescent="0.3">
      <c r="A6" s="49" t="s">
        <v>5</v>
      </c>
      <c r="B6" s="49"/>
      <c r="C6" s="49"/>
      <c r="D6" s="49"/>
      <c r="E6" s="49"/>
      <c r="F6" s="49"/>
      <c r="G6" s="49"/>
      <c r="H6" s="49"/>
      <c r="I6" s="49"/>
      <c r="J6" s="49"/>
    </row>
    <row r="7" spans="1:10" x14ac:dyDescent="0.3">
      <c r="A7" s="49" t="s">
        <v>6</v>
      </c>
      <c r="B7" s="49"/>
      <c r="C7" s="49"/>
      <c r="D7" s="49"/>
      <c r="E7" s="49"/>
      <c r="F7" s="49"/>
      <c r="G7" s="49"/>
      <c r="H7" s="49"/>
      <c r="I7" s="49"/>
      <c r="J7" s="49"/>
    </row>
    <row r="8" spans="1:10" x14ac:dyDescent="0.3">
      <c r="A8" s="49" t="s">
        <v>7</v>
      </c>
      <c r="B8" s="49"/>
      <c r="C8" s="49"/>
      <c r="D8" s="49"/>
      <c r="E8" s="49"/>
      <c r="F8" s="49"/>
      <c r="G8" s="49"/>
      <c r="H8" s="49"/>
      <c r="I8" s="49"/>
      <c r="J8" s="49"/>
    </row>
    <row r="9" spans="1:10" x14ac:dyDescent="0.3">
      <c r="A9" s="49"/>
      <c r="B9" s="49"/>
      <c r="C9" s="49"/>
      <c r="D9" s="49"/>
      <c r="E9" s="49"/>
      <c r="F9" s="49"/>
      <c r="G9" s="49"/>
      <c r="H9" s="49"/>
      <c r="I9" s="49"/>
      <c r="J9" s="49"/>
    </row>
    <row r="10" spans="1:10" x14ac:dyDescent="0.3">
      <c r="A10" s="49"/>
      <c r="B10" s="49"/>
      <c r="C10" s="49"/>
      <c r="D10" s="49"/>
      <c r="E10" s="49"/>
      <c r="F10" s="49"/>
      <c r="G10" s="49"/>
      <c r="H10" s="49"/>
      <c r="I10" s="49"/>
      <c r="J10" s="49"/>
    </row>
    <row r="11" spans="1:10" x14ac:dyDescent="0.3">
      <c r="A11" s="49"/>
      <c r="B11" s="49"/>
      <c r="C11" s="49"/>
      <c r="D11" s="49"/>
      <c r="E11" s="49"/>
      <c r="F11" s="49"/>
      <c r="G11" s="49"/>
      <c r="H11" s="49"/>
      <c r="I11" s="49"/>
      <c r="J11" s="49"/>
    </row>
    <row r="12" spans="1:10" x14ac:dyDescent="0.3">
      <c r="A12" s="49" t="s">
        <v>10</v>
      </c>
      <c r="B12" s="49"/>
      <c r="C12" s="49"/>
      <c r="D12" s="49"/>
      <c r="E12" s="49"/>
      <c r="F12" s="49"/>
      <c r="G12" s="49"/>
      <c r="H12" s="49"/>
      <c r="I12" s="49"/>
      <c r="J12" s="49"/>
    </row>
    <row r="13" spans="1:10" x14ac:dyDescent="0.3">
      <c r="A13" s="1077" t="s">
        <v>233</v>
      </c>
      <c r="B13" s="1077"/>
      <c r="C13" s="1077"/>
      <c r="D13" s="1077"/>
      <c r="E13" s="1077"/>
      <c r="F13" s="1077"/>
      <c r="G13" s="1077"/>
      <c r="H13" s="1077"/>
      <c r="I13" s="1077"/>
      <c r="J13" s="1077"/>
    </row>
    <row r="14" spans="1:10" x14ac:dyDescent="0.3">
      <c r="A14" s="1077" t="s">
        <v>309</v>
      </c>
      <c r="B14" s="1077"/>
      <c r="C14" s="1077"/>
      <c r="D14" s="1077"/>
      <c r="E14" s="1077"/>
      <c r="F14" s="1077"/>
      <c r="G14" s="1077"/>
      <c r="H14" s="1077"/>
      <c r="I14" s="1077"/>
      <c r="J14" s="1077"/>
    </row>
    <row r="15" spans="1:10" x14ac:dyDescent="0.3">
      <c r="A15" s="1077" t="s">
        <v>231</v>
      </c>
      <c r="B15" s="1077"/>
      <c r="C15" s="1077"/>
      <c r="D15" s="1077"/>
      <c r="E15" s="1077"/>
      <c r="F15" s="1077"/>
      <c r="G15" s="1077"/>
      <c r="H15" s="1077"/>
      <c r="I15" s="1077"/>
      <c r="J15" s="1077"/>
    </row>
    <row r="16" spans="1:10" x14ac:dyDescent="0.3">
      <c r="A16" s="1077" t="s">
        <v>141</v>
      </c>
      <c r="B16" s="1077"/>
      <c r="C16" s="1077"/>
      <c r="D16" s="1077"/>
      <c r="E16" s="1077"/>
      <c r="F16" s="1077"/>
      <c r="G16" s="1077"/>
      <c r="H16" s="1077"/>
      <c r="I16" s="1077"/>
      <c r="J16" s="1077"/>
    </row>
    <row r="17" spans="1:10" x14ac:dyDescent="0.3">
      <c r="A17" s="49"/>
      <c r="B17" s="49"/>
      <c r="C17" s="49"/>
      <c r="D17" s="49"/>
      <c r="E17" s="49"/>
      <c r="F17" s="49"/>
      <c r="G17" s="49"/>
      <c r="H17" s="49"/>
      <c r="I17" s="49"/>
      <c r="J17" s="49"/>
    </row>
    <row r="18" spans="1:10" x14ac:dyDescent="0.3">
      <c r="A18" s="309"/>
      <c r="B18" s="9"/>
      <c r="C18" s="9"/>
      <c r="D18" s="9"/>
      <c r="E18" s="122" t="s">
        <v>272</v>
      </c>
      <c r="F18" s="10" t="s">
        <v>262</v>
      </c>
      <c r="G18" s="10" t="s">
        <v>262</v>
      </c>
      <c r="H18" s="10"/>
      <c r="I18" s="48"/>
      <c r="J18" s="48"/>
    </row>
    <row r="19" spans="1:10" x14ac:dyDescent="0.3">
      <c r="A19" s="9"/>
      <c r="B19" s="9"/>
      <c r="C19" s="9"/>
      <c r="D19" s="9"/>
      <c r="E19" s="122" t="s">
        <v>305</v>
      </c>
      <c r="F19" s="122" t="s">
        <v>290</v>
      </c>
      <c r="G19" s="122" t="s">
        <v>277</v>
      </c>
      <c r="H19" s="122" t="s">
        <v>277</v>
      </c>
      <c r="I19" s="122" t="s">
        <v>270</v>
      </c>
      <c r="J19" s="122" t="s">
        <v>270</v>
      </c>
    </row>
    <row r="20" spans="1:10" ht="16.2" thickBot="1" x14ac:dyDescent="0.35">
      <c r="A20" s="11"/>
      <c r="B20" s="60"/>
      <c r="C20" s="60"/>
      <c r="D20" s="121"/>
      <c r="E20" s="54" t="s">
        <v>20</v>
      </c>
      <c r="F20" s="54" t="s">
        <v>20</v>
      </c>
      <c r="G20" s="54" t="s">
        <v>20</v>
      </c>
      <c r="H20" s="54" t="s">
        <v>21</v>
      </c>
      <c r="I20" s="54" t="s">
        <v>20</v>
      </c>
      <c r="J20" s="54" t="s">
        <v>21</v>
      </c>
    </row>
    <row r="21" spans="1:10" ht="16.2" thickTop="1" x14ac:dyDescent="0.3">
      <c r="A21" s="132" t="s">
        <v>22</v>
      </c>
      <c r="B21" s="49"/>
      <c r="C21" s="49"/>
      <c r="D21" s="49"/>
      <c r="E21" s="49"/>
      <c r="F21" s="68"/>
      <c r="G21" s="168"/>
      <c r="H21" s="168"/>
      <c r="I21" s="244"/>
      <c r="J21" s="244"/>
    </row>
    <row r="22" spans="1:10" x14ac:dyDescent="0.3">
      <c r="A22" s="49"/>
      <c r="B22" s="49"/>
      <c r="C22" s="49"/>
      <c r="D22" s="49"/>
      <c r="E22" s="49"/>
      <c r="F22" s="68"/>
      <c r="G22" s="168"/>
      <c r="H22" s="168"/>
      <c r="I22" s="244"/>
      <c r="J22" s="244"/>
    </row>
    <row r="23" spans="1:10" x14ac:dyDescent="0.3">
      <c r="A23" s="134" t="s">
        <v>23</v>
      </c>
      <c r="B23" s="135" t="s">
        <v>24</v>
      </c>
      <c r="C23" s="135" t="s">
        <v>25</v>
      </c>
      <c r="D23" s="61"/>
      <c r="E23" s="61"/>
      <c r="F23" s="68"/>
      <c r="G23" s="168"/>
      <c r="H23" s="168"/>
      <c r="I23" s="244"/>
      <c r="J23" s="244"/>
    </row>
    <row r="24" spans="1:10" x14ac:dyDescent="0.3">
      <c r="A24" s="132" t="s">
        <v>26</v>
      </c>
      <c r="B24" s="132"/>
      <c r="C24" s="132"/>
      <c r="D24" s="49"/>
      <c r="E24" s="49"/>
      <c r="F24" s="64"/>
      <c r="G24" s="169"/>
      <c r="H24" s="169"/>
      <c r="I24" s="238"/>
      <c r="J24" s="238"/>
    </row>
    <row r="25" spans="1:10" x14ac:dyDescent="0.3">
      <c r="A25" s="139" t="s">
        <v>276</v>
      </c>
      <c r="B25" s="140">
        <v>17000</v>
      </c>
      <c r="C25" s="141">
        <v>30.5</v>
      </c>
      <c r="D25" s="62"/>
      <c r="E25" s="62"/>
      <c r="F25" s="64"/>
      <c r="G25" s="312">
        <f>B25*C25</f>
        <v>518500</v>
      </c>
      <c r="H25" s="313">
        <v>515225.21</v>
      </c>
      <c r="I25" s="277">
        <v>450500</v>
      </c>
      <c r="J25" s="238">
        <v>460871.39</v>
      </c>
    </row>
    <row r="26" spans="1:10" x14ac:dyDescent="0.3">
      <c r="A26" s="139" t="s">
        <v>291</v>
      </c>
      <c r="B26" s="140">
        <v>17000</v>
      </c>
      <c r="C26" s="141">
        <v>31.5</v>
      </c>
      <c r="D26" s="62"/>
      <c r="E26" s="62"/>
      <c r="F26" s="341">
        <f>B26*C26</f>
        <v>535500</v>
      </c>
      <c r="G26" s="314"/>
      <c r="H26" s="312"/>
      <c r="I26" s="239"/>
      <c r="J26" s="245"/>
    </row>
    <row r="27" spans="1:10" x14ac:dyDescent="0.3">
      <c r="A27" s="139" t="s">
        <v>306</v>
      </c>
      <c r="B27" s="140">
        <v>16500</v>
      </c>
      <c r="C27" s="141">
        <v>31.5</v>
      </c>
      <c r="D27" s="142"/>
      <c r="E27" s="142">
        <f>B27*C27</f>
        <v>519750</v>
      </c>
      <c r="F27" s="342"/>
      <c r="G27" s="315"/>
      <c r="H27" s="315"/>
      <c r="I27" s="238"/>
      <c r="J27" s="238"/>
    </row>
    <row r="28" spans="1:10" x14ac:dyDescent="0.3">
      <c r="A28" s="132" t="s">
        <v>31</v>
      </c>
      <c r="B28" s="132"/>
      <c r="C28" s="100"/>
      <c r="D28" s="62"/>
      <c r="E28" s="62"/>
      <c r="F28" s="343"/>
      <c r="G28" s="316"/>
      <c r="H28" s="316"/>
      <c r="I28" s="240"/>
      <c r="J28" s="240"/>
    </row>
    <row r="29" spans="1:10" x14ac:dyDescent="0.3">
      <c r="A29" s="132" t="str">
        <f>$A$25</f>
        <v>FY 2005-2006</v>
      </c>
      <c r="B29" s="145">
        <v>0</v>
      </c>
      <c r="C29" s="100">
        <v>0</v>
      </c>
      <c r="D29" s="62"/>
      <c r="E29" s="278"/>
      <c r="F29" s="344"/>
      <c r="G29" s="317">
        <f>B29*C29</f>
        <v>0</v>
      </c>
      <c r="H29" s="318">
        <v>5786.02</v>
      </c>
      <c r="I29" s="279">
        <v>37500</v>
      </c>
      <c r="J29" s="280">
        <v>40673.550000000003</v>
      </c>
    </row>
    <row r="30" spans="1:10" x14ac:dyDescent="0.3">
      <c r="A30" s="132" t="str">
        <f>$A$26</f>
        <v>FY 2006-2007</v>
      </c>
      <c r="B30" s="145">
        <v>2100</v>
      </c>
      <c r="C30" s="100">
        <v>25</v>
      </c>
      <c r="D30" s="62"/>
      <c r="E30" s="278"/>
      <c r="F30" s="344">
        <f>B30*C30</f>
        <v>52500</v>
      </c>
      <c r="G30" s="319"/>
      <c r="H30" s="319"/>
      <c r="I30" s="339"/>
      <c r="J30" s="279"/>
    </row>
    <row r="31" spans="1:10" x14ac:dyDescent="0.3">
      <c r="A31" s="144" t="str">
        <f>$A$27</f>
        <v>FY 2007-2008</v>
      </c>
      <c r="B31" s="145">
        <v>2100</v>
      </c>
      <c r="C31" s="146">
        <v>25</v>
      </c>
      <c r="D31" s="147"/>
      <c r="E31" s="281">
        <f>B31*C31</f>
        <v>52500</v>
      </c>
      <c r="F31" s="345"/>
      <c r="G31" s="320"/>
      <c r="H31" s="320"/>
      <c r="I31" s="280"/>
      <c r="J31" s="280"/>
    </row>
    <row r="32" spans="1:10" x14ac:dyDescent="0.3">
      <c r="A32" s="144" t="s">
        <v>189</v>
      </c>
      <c r="B32" s="145"/>
      <c r="C32" s="146"/>
      <c r="D32" s="147"/>
      <c r="E32" s="281">
        <v>10000</v>
      </c>
      <c r="F32" s="345">
        <v>5000</v>
      </c>
      <c r="G32" s="321">
        <v>10000</v>
      </c>
      <c r="H32" s="321">
        <v>13227.26</v>
      </c>
      <c r="I32" s="280">
        <v>10000</v>
      </c>
      <c r="J32" s="280">
        <v>13383.07</v>
      </c>
    </row>
    <row r="33" spans="1:10" x14ac:dyDescent="0.3">
      <c r="A33" s="139" t="s">
        <v>295</v>
      </c>
      <c r="B33" s="139"/>
      <c r="C33" s="139"/>
      <c r="D33" s="150"/>
      <c r="E33" s="282">
        <f>F33*1.04</f>
        <v>26000</v>
      </c>
      <c r="F33" s="346">
        <v>25000</v>
      </c>
      <c r="G33" s="318">
        <v>21800</v>
      </c>
      <c r="H33" s="318">
        <v>21800</v>
      </c>
      <c r="I33" s="280">
        <v>21000</v>
      </c>
      <c r="J33" s="280">
        <v>21000</v>
      </c>
    </row>
    <row r="34" spans="1:10" x14ac:dyDescent="0.3">
      <c r="A34" s="139" t="s">
        <v>280</v>
      </c>
      <c r="B34" s="140"/>
      <c r="C34" s="141"/>
      <c r="D34" s="142"/>
      <c r="E34" s="282">
        <v>9500</v>
      </c>
      <c r="F34" s="346">
        <v>8000</v>
      </c>
      <c r="G34" s="318">
        <v>6000</v>
      </c>
      <c r="H34" s="318">
        <v>16199.19</v>
      </c>
      <c r="I34" s="280">
        <v>5000</v>
      </c>
      <c r="J34" s="280">
        <v>921.24999999999909</v>
      </c>
    </row>
    <row r="35" spans="1:10" x14ac:dyDescent="0.3">
      <c r="A35" s="132" t="s">
        <v>35</v>
      </c>
      <c r="B35" s="132"/>
      <c r="C35" s="132"/>
      <c r="D35" s="49"/>
      <c r="E35" s="278">
        <v>10000</v>
      </c>
      <c r="F35" s="344">
        <v>10000</v>
      </c>
      <c r="G35" s="318">
        <v>16500</v>
      </c>
      <c r="H35" s="318">
        <v>24671.7</v>
      </c>
      <c r="I35" s="280">
        <v>10000</v>
      </c>
      <c r="J35" s="280">
        <v>1604.63</v>
      </c>
    </row>
    <row r="36" spans="1:10" x14ac:dyDescent="0.3">
      <c r="A36" s="132" t="s">
        <v>38</v>
      </c>
      <c r="B36" s="132"/>
      <c r="C36" s="132"/>
      <c r="D36" s="49"/>
      <c r="E36" s="278"/>
      <c r="F36" s="344"/>
      <c r="G36" s="318"/>
      <c r="H36" s="318"/>
      <c r="I36" s="280"/>
      <c r="J36" s="279"/>
    </row>
    <row r="37" spans="1:10" x14ac:dyDescent="0.3">
      <c r="A37" s="132" t="str">
        <f>$A$25</f>
        <v>FY 2005-2006</v>
      </c>
      <c r="B37" s="136">
        <f>B25</f>
        <v>17000</v>
      </c>
      <c r="C37" s="100">
        <v>3.25</v>
      </c>
      <c r="D37" s="62"/>
      <c r="E37" s="278"/>
      <c r="F37" s="344"/>
      <c r="G37" s="317">
        <f>B37*C37</f>
        <v>55250</v>
      </c>
      <c r="H37" s="318">
        <v>54954.2</v>
      </c>
      <c r="I37" s="279">
        <v>55250</v>
      </c>
      <c r="J37" s="280">
        <v>56521.97</v>
      </c>
    </row>
    <row r="38" spans="1:10" x14ac:dyDescent="0.3">
      <c r="A38" s="132" t="s">
        <v>40</v>
      </c>
      <c r="B38" s="136">
        <v>250</v>
      </c>
      <c r="C38" s="100">
        <v>5</v>
      </c>
      <c r="D38" s="62"/>
      <c r="E38" s="278"/>
      <c r="F38" s="344"/>
      <c r="G38" s="317">
        <f>B38*C38</f>
        <v>1250</v>
      </c>
      <c r="H38" s="319">
        <v>595</v>
      </c>
      <c r="I38" s="279">
        <v>1250</v>
      </c>
      <c r="J38" s="280">
        <v>150</v>
      </c>
    </row>
    <row r="39" spans="1:10" x14ac:dyDescent="0.3">
      <c r="A39" s="132" t="str">
        <f>$A$26</f>
        <v>FY 2006-2007</v>
      </c>
      <c r="B39" s="136">
        <f>B26</f>
        <v>17000</v>
      </c>
      <c r="C39" s="146">
        <v>3.25</v>
      </c>
      <c r="D39" s="62"/>
      <c r="E39" s="278"/>
      <c r="F39" s="345">
        <f>B39*C39</f>
        <v>55250</v>
      </c>
      <c r="G39" s="320"/>
      <c r="H39" s="319"/>
      <c r="I39" s="339"/>
      <c r="J39" s="279"/>
    </row>
    <row r="40" spans="1:10" x14ac:dyDescent="0.3">
      <c r="A40" s="132" t="s">
        <v>40</v>
      </c>
      <c r="B40" s="136">
        <v>250</v>
      </c>
      <c r="C40" s="100">
        <v>5</v>
      </c>
      <c r="D40" s="62"/>
      <c r="E40" s="278"/>
      <c r="F40" s="344">
        <f>B40*C40</f>
        <v>1250</v>
      </c>
      <c r="G40" s="319"/>
      <c r="H40" s="319"/>
      <c r="I40" s="339"/>
      <c r="J40" s="279"/>
    </row>
    <row r="41" spans="1:10" x14ac:dyDescent="0.3">
      <c r="A41" s="144" t="str">
        <f>$A$27</f>
        <v>FY 2007-2008</v>
      </c>
      <c r="B41" s="145">
        <f>B27</f>
        <v>16500</v>
      </c>
      <c r="C41" s="146">
        <v>3.25</v>
      </c>
      <c r="D41" s="147"/>
      <c r="E41" s="282">
        <f>B41*C41</f>
        <v>53625</v>
      </c>
      <c r="F41" s="345"/>
      <c r="G41" s="319"/>
      <c r="H41" s="319"/>
      <c r="I41" s="280"/>
      <c r="J41" s="280"/>
    </row>
    <row r="42" spans="1:10" x14ac:dyDescent="0.3">
      <c r="A42" s="132" t="s">
        <v>40</v>
      </c>
      <c r="B42" s="136">
        <v>250</v>
      </c>
      <c r="C42" s="100">
        <v>5</v>
      </c>
      <c r="D42" s="62"/>
      <c r="E42" s="282">
        <f>B42*C42</f>
        <v>1250</v>
      </c>
      <c r="F42" s="344"/>
      <c r="G42" s="319"/>
      <c r="H42" s="319"/>
      <c r="I42" s="280"/>
      <c r="J42" s="280"/>
    </row>
    <row r="43" spans="1:10" x14ac:dyDescent="0.3">
      <c r="A43" s="132" t="s">
        <v>209</v>
      </c>
      <c r="B43" s="137"/>
      <c r="C43" s="137"/>
      <c r="D43" s="62"/>
      <c r="E43" s="278"/>
      <c r="F43" s="344"/>
      <c r="G43" s="318"/>
      <c r="H43" s="318"/>
      <c r="I43" s="280"/>
      <c r="J43" s="280"/>
    </row>
    <row r="44" spans="1:10" x14ac:dyDescent="0.3">
      <c r="A44" s="132" t="str">
        <f>$A$25</f>
        <v>FY 2005-2006</v>
      </c>
      <c r="B44" s="136">
        <f>+B25</f>
        <v>17000</v>
      </c>
      <c r="C44" s="100">
        <v>2</v>
      </c>
      <c r="D44" s="62"/>
      <c r="E44" s="278"/>
      <c r="F44" s="344"/>
      <c r="G44" s="317">
        <f>B44*C44</f>
        <v>34000</v>
      </c>
      <c r="H44" s="318">
        <v>33769.53</v>
      </c>
      <c r="I44" s="280">
        <v>25500</v>
      </c>
      <c r="J44" s="280">
        <v>26087.06</v>
      </c>
    </row>
    <row r="45" spans="1:10" x14ac:dyDescent="0.3">
      <c r="A45" s="132" t="str">
        <f>$A$26</f>
        <v>FY 2006-2007</v>
      </c>
      <c r="B45" s="136">
        <f>+B26</f>
        <v>17000</v>
      </c>
      <c r="C45" s="141">
        <v>1</v>
      </c>
      <c r="D45" s="62"/>
      <c r="E45" s="278"/>
      <c r="F45" s="346">
        <f>+B45*C45</f>
        <v>17000</v>
      </c>
      <c r="G45" s="317"/>
      <c r="H45" s="317"/>
      <c r="I45" s="280"/>
      <c r="J45" s="280"/>
    </row>
    <row r="46" spans="1:10" x14ac:dyDescent="0.3">
      <c r="A46" s="139" t="str">
        <f>$A$27</f>
        <v>FY 2007-2008</v>
      </c>
      <c r="B46" s="140">
        <f>+B27</f>
        <v>16500</v>
      </c>
      <c r="C46" s="141">
        <v>1</v>
      </c>
      <c r="D46" s="142"/>
      <c r="E46" s="282">
        <f>B46*C46</f>
        <v>16500</v>
      </c>
      <c r="F46" s="346"/>
      <c r="G46" s="319"/>
      <c r="H46" s="319"/>
      <c r="I46" s="339"/>
      <c r="J46" s="280"/>
    </row>
    <row r="47" spans="1:10" x14ac:dyDescent="0.3">
      <c r="A47" s="139" t="s">
        <v>205</v>
      </c>
      <c r="B47" s="140"/>
      <c r="C47" s="192"/>
      <c r="D47" s="142"/>
      <c r="E47" s="282">
        <v>22000</v>
      </c>
      <c r="F47" s="346">
        <v>22000</v>
      </c>
      <c r="G47" s="317">
        <v>22000</v>
      </c>
      <c r="H47" s="317">
        <v>16023</v>
      </c>
      <c r="I47" s="280">
        <v>15000</v>
      </c>
      <c r="J47" s="280">
        <v>19171</v>
      </c>
    </row>
    <row r="48" spans="1:10" x14ac:dyDescent="0.3">
      <c r="A48" s="139" t="s">
        <v>248</v>
      </c>
      <c r="B48" s="140"/>
      <c r="C48" s="141"/>
      <c r="D48" s="142"/>
      <c r="E48" s="282">
        <v>10000</v>
      </c>
      <c r="F48" s="346">
        <v>4000</v>
      </c>
      <c r="G48" s="317">
        <v>10000</v>
      </c>
      <c r="H48" s="317">
        <v>15237.4</v>
      </c>
      <c r="I48" s="283">
        <v>18000</v>
      </c>
      <c r="J48" s="283">
        <v>9112.6</v>
      </c>
    </row>
    <row r="49" spans="1:10" x14ac:dyDescent="0.3">
      <c r="A49" s="139" t="s">
        <v>310</v>
      </c>
      <c r="B49" s="140"/>
      <c r="C49" s="141"/>
      <c r="D49" s="142"/>
      <c r="E49" s="282">
        <f>F49*1.04</f>
        <v>54288</v>
      </c>
      <c r="F49" s="346">
        <v>52200</v>
      </c>
      <c r="G49" s="317">
        <v>50600</v>
      </c>
      <c r="H49" s="317">
        <v>50600</v>
      </c>
      <c r="I49" s="283">
        <v>46000</v>
      </c>
      <c r="J49" s="283">
        <v>46000</v>
      </c>
    </row>
    <row r="50" spans="1:10" x14ac:dyDescent="0.3">
      <c r="A50" s="132" t="s">
        <v>240</v>
      </c>
      <c r="B50" s="136"/>
      <c r="C50" s="100"/>
      <c r="D50" s="62"/>
      <c r="E50" s="278"/>
      <c r="F50" s="344"/>
      <c r="G50" s="318"/>
      <c r="H50" s="318"/>
      <c r="I50" s="280"/>
      <c r="J50" s="280"/>
    </row>
    <row r="51" spans="1:10" x14ac:dyDescent="0.3">
      <c r="A51" s="139" t="s">
        <v>42</v>
      </c>
      <c r="B51" s="138"/>
      <c r="C51" s="138"/>
      <c r="D51" s="207"/>
      <c r="E51" s="282">
        <v>4500</v>
      </c>
      <c r="F51" s="346">
        <v>4500</v>
      </c>
      <c r="G51" s="318">
        <v>4000</v>
      </c>
      <c r="H51" s="318">
        <v>4550.0600000000004</v>
      </c>
      <c r="I51" s="280">
        <v>2500</v>
      </c>
      <c r="J51" s="280">
        <v>3997.55</v>
      </c>
    </row>
    <row r="52" spans="1:10" x14ac:dyDescent="0.3">
      <c r="A52" s="132" t="s">
        <v>191</v>
      </c>
      <c r="B52" s="136"/>
      <c r="C52" s="100"/>
      <c r="D52" s="62"/>
      <c r="E52" s="278">
        <v>5000</v>
      </c>
      <c r="F52" s="344">
        <v>5000</v>
      </c>
      <c r="G52" s="322">
        <v>5000</v>
      </c>
      <c r="H52" s="322">
        <v>3982</v>
      </c>
      <c r="I52" s="284">
        <v>5000</v>
      </c>
      <c r="J52" s="284">
        <v>7873</v>
      </c>
    </row>
    <row r="53" spans="1:10" ht="16.2" thickBot="1" x14ac:dyDescent="0.35">
      <c r="A53" s="9" t="s">
        <v>44</v>
      </c>
      <c r="B53" s="63"/>
      <c r="C53" s="62"/>
      <c r="D53" s="62"/>
      <c r="E53" s="268">
        <f t="shared" ref="E53:J53" si="0">SUM(E25:E52)</f>
        <v>794913</v>
      </c>
      <c r="F53" s="347">
        <f t="shared" si="0"/>
        <v>797200</v>
      </c>
      <c r="G53" s="323">
        <f t="shared" si="0"/>
        <v>754900</v>
      </c>
      <c r="H53" s="323">
        <f t="shared" si="0"/>
        <v>776620.57</v>
      </c>
      <c r="I53" s="243">
        <f t="shared" si="0"/>
        <v>702500</v>
      </c>
      <c r="J53" s="243">
        <f t="shared" si="0"/>
        <v>707367.07000000007</v>
      </c>
    </row>
    <row r="54" spans="1:10" ht="16.2" thickTop="1" x14ac:dyDescent="0.3">
      <c r="A54" s="49"/>
      <c r="B54" s="49"/>
      <c r="C54" s="49"/>
      <c r="D54" s="49"/>
      <c r="E54" s="49"/>
      <c r="F54" s="348"/>
      <c r="G54" s="324"/>
      <c r="H54" s="324"/>
      <c r="I54" s="244"/>
      <c r="J54" s="244"/>
    </row>
    <row r="55" spans="1:10" x14ac:dyDescent="0.3">
      <c r="A55" s="9" t="s">
        <v>46</v>
      </c>
      <c r="B55" s="63"/>
      <c r="C55" s="62"/>
      <c r="D55" s="62"/>
      <c r="E55" s="62"/>
      <c r="F55" s="348"/>
      <c r="G55" s="324"/>
      <c r="H55" s="324"/>
      <c r="I55" s="244"/>
      <c r="J55" s="244"/>
    </row>
    <row r="56" spans="1:10" x14ac:dyDescent="0.3">
      <c r="A56" s="9" t="s">
        <v>47</v>
      </c>
      <c r="B56" s="63"/>
      <c r="C56" s="62"/>
      <c r="D56" s="62"/>
      <c r="E56" s="62"/>
      <c r="F56" s="348"/>
      <c r="G56" s="324"/>
      <c r="H56" s="324"/>
      <c r="I56" s="244"/>
      <c r="J56" s="244"/>
    </row>
    <row r="57" spans="1:10" x14ac:dyDescent="0.3">
      <c r="A57" s="132" t="s">
        <v>72</v>
      </c>
      <c r="B57" s="63"/>
      <c r="C57" s="49"/>
      <c r="D57" s="49"/>
      <c r="E57" s="278">
        <v>1650</v>
      </c>
      <c r="F57" s="344">
        <v>1650</v>
      </c>
      <c r="G57" s="319">
        <v>1560</v>
      </c>
      <c r="H57" s="319">
        <v>1538</v>
      </c>
      <c r="I57" s="279">
        <v>1560</v>
      </c>
      <c r="J57" s="279">
        <v>1538</v>
      </c>
    </row>
    <row r="58" spans="1:10" x14ac:dyDescent="0.3">
      <c r="A58" s="132" t="s">
        <v>177</v>
      </c>
      <c r="B58" s="63"/>
      <c r="C58" s="49"/>
      <c r="D58" s="49"/>
      <c r="E58" s="278">
        <v>50</v>
      </c>
      <c r="F58" s="344">
        <v>50</v>
      </c>
      <c r="G58" s="319">
        <v>50</v>
      </c>
      <c r="H58" s="319">
        <v>197.75</v>
      </c>
      <c r="I58" s="279">
        <v>50</v>
      </c>
      <c r="J58" s="279">
        <v>125.9</v>
      </c>
    </row>
    <row r="59" spans="1:10" x14ac:dyDescent="0.3">
      <c r="A59" s="139" t="s">
        <v>159</v>
      </c>
      <c r="B59" s="149"/>
      <c r="C59" s="150"/>
      <c r="D59" s="150"/>
      <c r="E59" s="282">
        <v>15000</v>
      </c>
      <c r="F59" s="346">
        <v>15000</v>
      </c>
      <c r="G59" s="325">
        <v>15000</v>
      </c>
      <c r="H59" s="325">
        <v>13624.98</v>
      </c>
      <c r="I59" s="285">
        <v>11000</v>
      </c>
      <c r="J59" s="285">
        <v>9210.42</v>
      </c>
    </row>
    <row r="60" spans="1:10" x14ac:dyDescent="0.3">
      <c r="A60" s="132" t="s">
        <v>161</v>
      </c>
      <c r="B60" s="63"/>
      <c r="C60" s="49"/>
      <c r="D60" s="49"/>
      <c r="E60" s="282">
        <v>1600</v>
      </c>
      <c r="F60" s="344">
        <v>1200</v>
      </c>
      <c r="G60" s="319">
        <v>1200</v>
      </c>
      <c r="H60" s="319">
        <v>1409.5</v>
      </c>
      <c r="I60" s="279">
        <v>1200</v>
      </c>
      <c r="J60" s="279">
        <v>900</v>
      </c>
    </row>
    <row r="61" spans="1:10" x14ac:dyDescent="0.3">
      <c r="A61" s="132" t="s">
        <v>65</v>
      </c>
      <c r="B61" s="63"/>
      <c r="C61" s="49"/>
      <c r="D61" s="49"/>
      <c r="E61" s="282">
        <v>6200</v>
      </c>
      <c r="F61" s="344">
        <v>10000</v>
      </c>
      <c r="G61" s="319">
        <v>5400</v>
      </c>
      <c r="H61" s="319">
        <v>1130.1099999999999</v>
      </c>
      <c r="I61" s="279">
        <v>5000</v>
      </c>
      <c r="J61" s="279">
        <v>9328.18</v>
      </c>
    </row>
    <row r="62" spans="1:10" x14ac:dyDescent="0.3">
      <c r="A62" s="132" t="s">
        <v>60</v>
      </c>
      <c r="B62" s="63"/>
      <c r="C62" s="49"/>
      <c r="D62" s="49"/>
      <c r="E62" s="278">
        <v>2750</v>
      </c>
      <c r="F62" s="344">
        <v>2350</v>
      </c>
      <c r="G62" s="319">
        <v>2350</v>
      </c>
      <c r="H62" s="319">
        <v>2511</v>
      </c>
      <c r="I62" s="279">
        <v>2050</v>
      </c>
      <c r="J62" s="279">
        <v>2918</v>
      </c>
    </row>
    <row r="63" spans="1:10" x14ac:dyDescent="0.3">
      <c r="A63" s="132" t="s">
        <v>229</v>
      </c>
      <c r="B63" s="63"/>
      <c r="C63" s="49"/>
      <c r="D63" s="49"/>
      <c r="E63" s="282">
        <v>4000</v>
      </c>
      <c r="F63" s="344">
        <v>5000</v>
      </c>
      <c r="G63" s="319">
        <v>7400</v>
      </c>
      <c r="H63" s="319">
        <v>3690.19</v>
      </c>
      <c r="I63" s="279">
        <v>6500</v>
      </c>
      <c r="J63" s="279">
        <v>4298.2700000000004</v>
      </c>
    </row>
    <row r="64" spans="1:10" x14ac:dyDescent="0.3">
      <c r="A64" s="132" t="s">
        <v>246</v>
      </c>
      <c r="B64" s="63"/>
      <c r="C64" s="49"/>
      <c r="D64" s="49"/>
      <c r="E64" s="282">
        <v>7400</v>
      </c>
      <c r="F64" s="344">
        <v>7300</v>
      </c>
      <c r="G64" s="319">
        <v>7200</v>
      </c>
      <c r="H64" s="319">
        <v>7365.54</v>
      </c>
      <c r="I64" s="279">
        <v>7200</v>
      </c>
      <c r="J64" s="279">
        <v>7281.92</v>
      </c>
    </row>
    <row r="65" spans="1:10" x14ac:dyDescent="0.3">
      <c r="A65" s="132" t="s">
        <v>252</v>
      </c>
      <c r="B65" s="63"/>
      <c r="C65" s="49"/>
      <c r="D65" s="49"/>
      <c r="E65" s="282">
        <v>19800</v>
      </c>
      <c r="F65" s="344">
        <v>18000</v>
      </c>
      <c r="G65" s="319">
        <v>18000</v>
      </c>
      <c r="H65" s="319">
        <v>18674.68</v>
      </c>
      <c r="I65" s="279">
        <v>20000</v>
      </c>
      <c r="J65" s="279">
        <v>15901.3</v>
      </c>
    </row>
    <row r="66" spans="1:10" x14ac:dyDescent="0.3">
      <c r="A66" s="132" t="s">
        <v>176</v>
      </c>
      <c r="B66" s="63"/>
      <c r="C66" s="49"/>
      <c r="D66" s="49"/>
      <c r="E66" s="278">
        <v>100</v>
      </c>
      <c r="F66" s="344">
        <v>100</v>
      </c>
      <c r="G66" s="319">
        <v>100</v>
      </c>
      <c r="H66" s="319"/>
      <c r="I66" s="279">
        <v>100</v>
      </c>
      <c r="J66" s="279">
        <v>0</v>
      </c>
    </row>
    <row r="67" spans="1:10" x14ac:dyDescent="0.3">
      <c r="A67" s="132" t="s">
        <v>292</v>
      </c>
      <c r="B67" s="63"/>
      <c r="C67" s="49"/>
      <c r="D67" s="49"/>
      <c r="E67" s="282">
        <v>36800</v>
      </c>
      <c r="F67" s="344">
        <v>35000</v>
      </c>
      <c r="G67" s="319">
        <v>45760</v>
      </c>
      <c r="H67" s="319">
        <v>48205.14</v>
      </c>
      <c r="I67" s="279">
        <v>44000</v>
      </c>
      <c r="J67" s="279">
        <v>44524.45</v>
      </c>
    </row>
    <row r="68" spans="1:10" x14ac:dyDescent="0.3">
      <c r="A68" s="132" t="s">
        <v>57</v>
      </c>
      <c r="B68" s="63"/>
      <c r="C68" s="49"/>
      <c r="D68" s="49"/>
      <c r="E68" s="282">
        <v>4500</v>
      </c>
      <c r="F68" s="344">
        <v>4200</v>
      </c>
      <c r="G68" s="319">
        <v>4200</v>
      </c>
      <c r="H68" s="319">
        <v>6038.53</v>
      </c>
      <c r="I68" s="279">
        <v>3600</v>
      </c>
      <c r="J68" s="279">
        <v>4415.32</v>
      </c>
    </row>
    <row r="69" spans="1:10" x14ac:dyDescent="0.3">
      <c r="A69" s="132" t="s">
        <v>52</v>
      </c>
      <c r="B69" s="63"/>
      <c r="C69" s="49"/>
      <c r="D69" s="49"/>
      <c r="E69" s="282">
        <v>21500</v>
      </c>
      <c r="F69" s="344">
        <v>23000</v>
      </c>
      <c r="G69" s="319">
        <v>20500</v>
      </c>
      <c r="H69" s="319">
        <v>19549.38</v>
      </c>
      <c r="I69" s="279">
        <v>18500</v>
      </c>
      <c r="J69" s="279">
        <v>19711.86</v>
      </c>
    </row>
    <row r="70" spans="1:10" x14ac:dyDescent="0.3">
      <c r="A70" s="132" t="s">
        <v>211</v>
      </c>
      <c r="B70" s="63"/>
      <c r="C70" s="49"/>
      <c r="D70" s="49"/>
      <c r="E70" s="282">
        <v>4950</v>
      </c>
      <c r="F70" s="344">
        <v>7000</v>
      </c>
      <c r="G70" s="319">
        <v>8000</v>
      </c>
      <c r="H70" s="319">
        <v>3637.28</v>
      </c>
      <c r="I70" s="279">
        <v>8500</v>
      </c>
      <c r="J70" s="279">
        <v>6532.46</v>
      </c>
    </row>
    <row r="71" spans="1:10" x14ac:dyDescent="0.3">
      <c r="A71" s="139" t="s">
        <v>117</v>
      </c>
      <c r="B71" s="149"/>
      <c r="C71" s="150"/>
      <c r="D71" s="150"/>
      <c r="E71" s="282">
        <v>7500</v>
      </c>
      <c r="F71" s="346">
        <v>7500</v>
      </c>
      <c r="G71" s="325">
        <v>7500</v>
      </c>
      <c r="H71" s="325">
        <v>11320.46</v>
      </c>
      <c r="I71" s="285">
        <v>11900</v>
      </c>
      <c r="J71" s="285">
        <v>7314.63</v>
      </c>
    </row>
    <row r="72" spans="1:10" x14ac:dyDescent="0.3">
      <c r="A72" s="132" t="s">
        <v>157</v>
      </c>
      <c r="B72" s="63"/>
      <c r="C72" s="49"/>
      <c r="D72" s="49"/>
      <c r="E72" s="278">
        <v>150</v>
      </c>
      <c r="F72" s="344">
        <v>300</v>
      </c>
      <c r="G72" s="319">
        <v>300</v>
      </c>
      <c r="H72" s="319">
        <v>300</v>
      </c>
      <c r="I72" s="279">
        <v>300</v>
      </c>
      <c r="J72" s="279">
        <v>300</v>
      </c>
    </row>
    <row r="73" spans="1:10" x14ac:dyDescent="0.3">
      <c r="A73" s="132" t="s">
        <v>54</v>
      </c>
      <c r="B73" s="63"/>
      <c r="C73" s="49"/>
      <c r="D73" s="49"/>
      <c r="E73" s="278">
        <v>20500</v>
      </c>
      <c r="F73" s="344">
        <v>19000</v>
      </c>
      <c r="G73" s="319">
        <v>17500</v>
      </c>
      <c r="H73" s="319">
        <v>17900.259999999998</v>
      </c>
      <c r="I73" s="279">
        <v>17500</v>
      </c>
      <c r="J73" s="279">
        <v>17500</v>
      </c>
    </row>
    <row r="74" spans="1:10" x14ac:dyDescent="0.3">
      <c r="A74" s="132" t="s">
        <v>50</v>
      </c>
      <c r="B74" s="63"/>
      <c r="C74" s="49"/>
      <c r="D74" s="49"/>
      <c r="E74" s="278">
        <v>113500</v>
      </c>
      <c r="F74" s="344">
        <v>110000</v>
      </c>
      <c r="G74" s="319">
        <v>99900</v>
      </c>
      <c r="H74" s="319">
        <v>92646.09</v>
      </c>
      <c r="I74" s="279">
        <v>94850</v>
      </c>
      <c r="J74" s="279">
        <v>91606.82</v>
      </c>
    </row>
    <row r="75" spans="1:10" x14ac:dyDescent="0.3">
      <c r="A75" s="132" t="s">
        <v>294</v>
      </c>
      <c r="B75" s="63"/>
      <c r="C75" s="49"/>
      <c r="D75" s="49"/>
      <c r="E75" s="278">
        <v>7250</v>
      </c>
      <c r="F75" s="344">
        <v>7250</v>
      </c>
      <c r="G75" s="319">
        <v>7250</v>
      </c>
      <c r="H75" s="319">
        <v>6323.53</v>
      </c>
      <c r="I75" s="279">
        <v>3500</v>
      </c>
      <c r="J75" s="279">
        <v>6808.79</v>
      </c>
    </row>
    <row r="76" spans="1:10" x14ac:dyDescent="0.3">
      <c r="A76" s="132" t="s">
        <v>250</v>
      </c>
      <c r="C76" s="63"/>
      <c r="D76" s="49"/>
      <c r="E76" s="278">
        <v>60840</v>
      </c>
      <c r="F76" s="344">
        <v>58500</v>
      </c>
      <c r="G76" s="319">
        <v>55700</v>
      </c>
      <c r="H76" s="319">
        <v>56280.95</v>
      </c>
      <c r="I76" s="285">
        <v>53550</v>
      </c>
      <c r="J76" s="279">
        <v>53220.79</v>
      </c>
    </row>
    <row r="77" spans="1:10" x14ac:dyDescent="0.3">
      <c r="A77" s="139" t="s">
        <v>48</v>
      </c>
      <c r="B77" s="149"/>
      <c r="C77" s="142"/>
      <c r="D77" s="142"/>
      <c r="E77" s="282">
        <v>94500</v>
      </c>
      <c r="F77" s="346">
        <v>90700</v>
      </c>
      <c r="G77" s="325">
        <v>88055</v>
      </c>
      <c r="H77" s="325">
        <v>90506.19</v>
      </c>
      <c r="I77" s="285">
        <v>85490</v>
      </c>
      <c r="J77" s="285">
        <v>87676.71</v>
      </c>
    </row>
    <row r="78" spans="1:10" x14ac:dyDescent="0.3">
      <c r="A78" s="132" t="s">
        <v>245</v>
      </c>
      <c r="B78" s="63"/>
      <c r="C78" s="49"/>
      <c r="D78" s="49"/>
      <c r="E78" s="278">
        <v>8050</v>
      </c>
      <c r="F78" s="344">
        <v>7800</v>
      </c>
      <c r="G78" s="319">
        <v>7280</v>
      </c>
      <c r="H78" s="319">
        <v>7280</v>
      </c>
      <c r="I78" s="279">
        <v>7000</v>
      </c>
      <c r="J78" s="279">
        <v>7000</v>
      </c>
    </row>
    <row r="79" spans="1:10" x14ac:dyDescent="0.3">
      <c r="A79" s="139" t="s">
        <v>247</v>
      </c>
      <c r="B79" s="149"/>
      <c r="C79" s="150"/>
      <c r="D79" s="150"/>
      <c r="E79" s="282">
        <v>2000</v>
      </c>
      <c r="F79" s="346">
        <v>1750</v>
      </c>
      <c r="G79" s="319">
        <v>1750</v>
      </c>
      <c r="H79" s="319">
        <v>1688.85</v>
      </c>
      <c r="I79" s="279">
        <v>1500</v>
      </c>
      <c r="J79" s="279">
        <v>2027.42</v>
      </c>
    </row>
    <row r="80" spans="1:10" x14ac:dyDescent="0.3">
      <c r="A80" s="132" t="s">
        <v>223</v>
      </c>
      <c r="B80" s="63"/>
      <c r="C80" s="62"/>
      <c r="D80" s="62"/>
      <c r="E80" s="278">
        <v>1100</v>
      </c>
      <c r="F80" s="344">
        <v>1100</v>
      </c>
      <c r="G80" s="319">
        <v>1000</v>
      </c>
      <c r="H80" s="319">
        <v>1081</v>
      </c>
      <c r="I80" s="279">
        <v>1250</v>
      </c>
      <c r="J80" s="279">
        <v>958.54</v>
      </c>
    </row>
    <row r="81" spans="1:10" x14ac:dyDescent="0.3">
      <c r="A81" s="132" t="s">
        <v>172</v>
      </c>
      <c r="B81" s="63"/>
      <c r="C81" s="49"/>
      <c r="D81" s="49"/>
      <c r="E81" s="278">
        <v>1750</v>
      </c>
      <c r="F81" s="344">
        <v>1750</v>
      </c>
      <c r="G81" s="319">
        <v>1900</v>
      </c>
      <c r="H81" s="319">
        <v>455.44</v>
      </c>
      <c r="I81" s="279">
        <v>1750</v>
      </c>
      <c r="J81" s="279">
        <v>1989.12</v>
      </c>
    </row>
    <row r="82" spans="1:10" x14ac:dyDescent="0.3">
      <c r="A82" s="132" t="s">
        <v>56</v>
      </c>
      <c r="B82" s="63"/>
      <c r="C82" s="49"/>
      <c r="D82" s="49"/>
      <c r="E82" s="278">
        <v>4000</v>
      </c>
      <c r="F82" s="344">
        <v>4000</v>
      </c>
      <c r="G82" s="319">
        <v>4500</v>
      </c>
      <c r="H82" s="319">
        <v>4226.8500000000004</v>
      </c>
      <c r="I82" s="279">
        <v>4500</v>
      </c>
      <c r="J82" s="279">
        <v>4121.13</v>
      </c>
    </row>
    <row r="83" spans="1:10" x14ac:dyDescent="0.3">
      <c r="A83" s="132" t="s">
        <v>158</v>
      </c>
      <c r="B83" s="63"/>
      <c r="C83" s="49"/>
      <c r="D83" s="49"/>
      <c r="E83" s="278">
        <v>7650</v>
      </c>
      <c r="F83" s="344">
        <v>7000</v>
      </c>
      <c r="G83" s="326">
        <v>7500</v>
      </c>
      <c r="H83" s="326">
        <v>7227.28</v>
      </c>
      <c r="I83" s="286">
        <v>7000</v>
      </c>
      <c r="J83" s="286">
        <v>7062.36</v>
      </c>
    </row>
    <row r="84" spans="1:10" ht="16.2" thickBot="1" x14ac:dyDescent="0.35">
      <c r="A84" s="9" t="s">
        <v>73</v>
      </c>
      <c r="B84" s="63"/>
      <c r="C84" s="276"/>
      <c r="D84" s="49"/>
      <c r="E84" s="310">
        <f t="shared" ref="E84:J84" si="1">SUM(E57:E83)</f>
        <v>455090</v>
      </c>
      <c r="F84" s="349">
        <f t="shared" si="1"/>
        <v>446500</v>
      </c>
      <c r="G84" s="327">
        <f t="shared" si="1"/>
        <v>436855</v>
      </c>
      <c r="H84" s="327">
        <f t="shared" si="1"/>
        <v>424808.98</v>
      </c>
      <c r="I84" s="311">
        <f t="shared" si="1"/>
        <v>419350</v>
      </c>
      <c r="J84" s="311">
        <f t="shared" si="1"/>
        <v>414272.39</v>
      </c>
    </row>
    <row r="85" spans="1:10" ht="16.2" thickTop="1" x14ac:dyDescent="0.3">
      <c r="A85" s="49"/>
      <c r="B85" s="49"/>
      <c r="C85" s="49"/>
      <c r="D85" s="49"/>
      <c r="E85" s="278"/>
      <c r="F85" s="344"/>
      <c r="G85" s="318"/>
      <c r="H85" s="318"/>
      <c r="I85" s="280"/>
      <c r="J85" s="280"/>
    </row>
    <row r="86" spans="1:10" x14ac:dyDescent="0.3">
      <c r="A86" s="9" t="s">
        <v>74</v>
      </c>
      <c r="B86" s="49"/>
      <c r="C86" s="49"/>
      <c r="D86" s="49"/>
      <c r="E86" s="278"/>
      <c r="F86" s="344"/>
      <c r="G86" s="318"/>
      <c r="H86" s="318"/>
      <c r="I86" s="280"/>
      <c r="J86" s="280"/>
    </row>
    <row r="87" spans="1:10" x14ac:dyDescent="0.3">
      <c r="A87" s="132" t="s">
        <v>197</v>
      </c>
      <c r="B87" s="49"/>
      <c r="C87" s="49"/>
      <c r="D87" s="49"/>
      <c r="E87" s="278">
        <f>F87*1.04</f>
        <v>36400</v>
      </c>
      <c r="F87" s="350">
        <v>35000</v>
      </c>
      <c r="G87" s="319">
        <v>32240</v>
      </c>
      <c r="H87" s="319">
        <v>32240</v>
      </c>
      <c r="I87" s="279">
        <v>31000</v>
      </c>
      <c r="J87" s="279">
        <v>31000</v>
      </c>
    </row>
    <row r="88" spans="1:10" x14ac:dyDescent="0.3">
      <c r="A88" s="132" t="s">
        <v>198</v>
      </c>
      <c r="B88" s="49"/>
      <c r="C88" s="49"/>
      <c r="D88" s="49"/>
      <c r="E88" s="278">
        <f>F88*1.04</f>
        <v>12480</v>
      </c>
      <c r="F88" s="350">
        <v>12000</v>
      </c>
      <c r="G88" s="319">
        <v>10300</v>
      </c>
      <c r="H88" s="319">
        <v>10276.41</v>
      </c>
      <c r="I88" s="279">
        <v>9900</v>
      </c>
      <c r="J88" s="279">
        <v>9900</v>
      </c>
    </row>
    <row r="89" spans="1:10" x14ac:dyDescent="0.3">
      <c r="A89" s="132" t="s">
        <v>199</v>
      </c>
      <c r="B89" s="49"/>
      <c r="C89" s="49"/>
      <c r="D89" s="49"/>
      <c r="E89" s="278">
        <f>F89*1.04</f>
        <v>4160</v>
      </c>
      <c r="F89" s="350">
        <v>4000</v>
      </c>
      <c r="G89" s="319">
        <v>3650</v>
      </c>
      <c r="H89" s="319">
        <v>3650</v>
      </c>
      <c r="I89" s="279">
        <v>3500</v>
      </c>
      <c r="J89" s="279">
        <v>3500</v>
      </c>
    </row>
    <row r="90" spans="1:10" x14ac:dyDescent="0.3">
      <c r="A90" s="132" t="s">
        <v>200</v>
      </c>
      <c r="B90" s="49"/>
      <c r="C90" s="49"/>
      <c r="D90" s="49"/>
      <c r="E90" s="278">
        <f>F90*1.04</f>
        <v>4680</v>
      </c>
      <c r="F90" s="350">
        <v>4500</v>
      </c>
      <c r="G90" s="319">
        <v>4160</v>
      </c>
      <c r="H90" s="319">
        <v>4160</v>
      </c>
      <c r="I90" s="279">
        <v>4000</v>
      </c>
      <c r="J90" s="279">
        <v>4000</v>
      </c>
    </row>
    <row r="91" spans="1:10" x14ac:dyDescent="0.3">
      <c r="A91" s="269" t="s">
        <v>313</v>
      </c>
      <c r="B91" s="270"/>
      <c r="C91" s="270"/>
      <c r="D91" s="270"/>
      <c r="E91" s="470">
        <v>8000</v>
      </c>
      <c r="F91" s="350"/>
      <c r="G91" s="319"/>
      <c r="H91" s="319"/>
      <c r="I91" s="279"/>
      <c r="J91" s="279"/>
    </row>
    <row r="92" spans="1:10" x14ac:dyDescent="0.3">
      <c r="A92" s="9" t="s">
        <v>84</v>
      </c>
      <c r="B92" s="49"/>
      <c r="C92" s="49"/>
      <c r="D92" s="49"/>
      <c r="E92" s="278"/>
      <c r="F92" s="350"/>
      <c r="G92" s="319"/>
      <c r="H92" s="319"/>
      <c r="I92" s="279"/>
      <c r="J92" s="279"/>
    </row>
    <row r="93" spans="1:10" x14ac:dyDescent="0.3">
      <c r="A93" s="132" t="s">
        <v>86</v>
      </c>
      <c r="B93" s="49"/>
      <c r="C93" s="49"/>
      <c r="D93" s="49"/>
      <c r="E93" s="278">
        <f>F93*1.04</f>
        <v>29120</v>
      </c>
      <c r="F93" s="350">
        <v>28000</v>
      </c>
      <c r="G93" s="319">
        <v>25800</v>
      </c>
      <c r="H93" s="319">
        <v>28751.07</v>
      </c>
      <c r="I93" s="279">
        <v>23900</v>
      </c>
      <c r="J93" s="279">
        <v>25641.03</v>
      </c>
    </row>
    <row r="94" spans="1:10" x14ac:dyDescent="0.3">
      <c r="A94" s="132" t="s">
        <v>85</v>
      </c>
      <c r="B94" s="49"/>
      <c r="C94" s="49"/>
      <c r="D94" s="49"/>
      <c r="E94" s="278">
        <f>F94*1.04</f>
        <v>74880</v>
      </c>
      <c r="F94" s="351">
        <v>72000</v>
      </c>
      <c r="G94" s="328">
        <v>55000</v>
      </c>
      <c r="H94" s="328">
        <v>38073.269999999997</v>
      </c>
      <c r="I94" s="288">
        <v>55000</v>
      </c>
      <c r="J94" s="288">
        <v>45016.36</v>
      </c>
    </row>
    <row r="95" spans="1:10" x14ac:dyDescent="0.3">
      <c r="A95" s="57" t="s">
        <v>87</v>
      </c>
      <c r="B95" s="49"/>
      <c r="C95" s="49"/>
      <c r="D95" s="49"/>
      <c r="E95" s="278">
        <f t="shared" ref="E95:J95" si="2">SUM(E87:E94)</f>
        <v>169720</v>
      </c>
      <c r="F95" s="344">
        <f t="shared" si="2"/>
        <v>155500</v>
      </c>
      <c r="G95" s="318">
        <f t="shared" si="2"/>
        <v>131150</v>
      </c>
      <c r="H95" s="318">
        <f>SUM(H87:H94)</f>
        <v>117150.75</v>
      </c>
      <c r="I95" s="280">
        <f t="shared" si="2"/>
        <v>127300</v>
      </c>
      <c r="J95" s="280">
        <f t="shared" si="2"/>
        <v>119057.39</v>
      </c>
    </row>
    <row r="96" spans="1:10" x14ac:dyDescent="0.3">
      <c r="A96" s="49"/>
      <c r="B96" s="49"/>
      <c r="C96" s="49"/>
      <c r="D96" s="49"/>
      <c r="E96" s="278"/>
      <c r="F96" s="344"/>
      <c r="G96" s="318"/>
      <c r="H96" s="318"/>
      <c r="I96" s="280"/>
      <c r="J96" s="280"/>
    </row>
    <row r="97" spans="1:10" x14ac:dyDescent="0.3">
      <c r="A97" s="9" t="s">
        <v>88</v>
      </c>
      <c r="B97" s="49"/>
      <c r="C97" s="49"/>
      <c r="D97" s="49"/>
      <c r="E97" s="278"/>
      <c r="F97" s="344"/>
      <c r="G97" s="318"/>
      <c r="H97" s="318"/>
      <c r="I97" s="280"/>
      <c r="J97" s="280"/>
    </row>
    <row r="98" spans="1:10" x14ac:dyDescent="0.3">
      <c r="A98" s="134" t="s">
        <v>287</v>
      </c>
      <c r="B98" s="49"/>
      <c r="C98" s="49"/>
      <c r="D98" s="49"/>
      <c r="E98" s="278">
        <v>500</v>
      </c>
      <c r="F98" s="344">
        <v>500</v>
      </c>
      <c r="G98" s="318">
        <v>500</v>
      </c>
      <c r="H98" s="318">
        <v>0</v>
      </c>
      <c r="I98" s="280"/>
      <c r="J98" s="280"/>
    </row>
    <row r="99" spans="1:10" x14ac:dyDescent="0.3">
      <c r="A99" s="132" t="s">
        <v>70</v>
      </c>
      <c r="B99" s="49"/>
      <c r="C99" s="49"/>
      <c r="D99" s="49"/>
      <c r="E99" s="278">
        <v>1500</v>
      </c>
      <c r="F99" s="352">
        <v>1500</v>
      </c>
      <c r="G99" s="326">
        <v>500</v>
      </c>
      <c r="H99" s="326">
        <v>683.09</v>
      </c>
      <c r="I99" s="286">
        <v>500</v>
      </c>
      <c r="J99" s="286">
        <v>1498.05</v>
      </c>
    </row>
    <row r="100" spans="1:10" x14ac:dyDescent="0.3">
      <c r="A100" s="132" t="s">
        <v>222</v>
      </c>
      <c r="B100" s="49"/>
      <c r="C100" s="49"/>
      <c r="D100" s="49"/>
      <c r="E100" s="278">
        <v>200</v>
      </c>
      <c r="F100" s="350">
        <v>200</v>
      </c>
      <c r="G100" s="319">
        <v>400</v>
      </c>
      <c r="H100" s="319">
        <v>0</v>
      </c>
      <c r="I100" s="279">
        <v>400</v>
      </c>
      <c r="J100" s="279">
        <v>400</v>
      </c>
    </row>
    <row r="101" spans="1:10" x14ac:dyDescent="0.3">
      <c r="A101" s="132" t="s">
        <v>94</v>
      </c>
      <c r="B101" s="49"/>
      <c r="C101" s="49"/>
      <c r="D101" s="49"/>
      <c r="E101" s="278">
        <v>1200</v>
      </c>
      <c r="F101" s="350">
        <v>1200</v>
      </c>
      <c r="G101" s="319">
        <v>1200</v>
      </c>
      <c r="H101" s="319">
        <v>800.23</v>
      </c>
      <c r="I101" s="279">
        <v>1200</v>
      </c>
      <c r="J101" s="279">
        <v>853.35</v>
      </c>
    </row>
    <row r="102" spans="1:10" x14ac:dyDescent="0.3">
      <c r="A102" s="132" t="s">
        <v>266</v>
      </c>
      <c r="B102" s="49"/>
      <c r="C102" s="49"/>
      <c r="D102" s="49"/>
      <c r="E102" s="278">
        <v>4500</v>
      </c>
      <c r="F102" s="344">
        <v>7000</v>
      </c>
      <c r="G102" s="319">
        <v>6000</v>
      </c>
      <c r="H102" s="319">
        <v>2083.42</v>
      </c>
      <c r="I102" s="279">
        <v>5850</v>
      </c>
      <c r="J102" s="279">
        <v>2250</v>
      </c>
    </row>
    <row r="103" spans="1:10" x14ac:dyDescent="0.3">
      <c r="A103" s="132" t="s">
        <v>95</v>
      </c>
      <c r="B103" s="49"/>
      <c r="C103" s="49"/>
      <c r="D103" s="49"/>
      <c r="E103" s="278">
        <v>2000</v>
      </c>
      <c r="F103" s="350">
        <v>2400</v>
      </c>
      <c r="G103" s="319">
        <v>2400</v>
      </c>
      <c r="H103" s="319">
        <v>1769.44</v>
      </c>
      <c r="I103" s="279">
        <v>1000</v>
      </c>
      <c r="J103" s="279">
        <v>1968.6</v>
      </c>
    </row>
    <row r="104" spans="1:10" x14ac:dyDescent="0.3">
      <c r="A104" s="132" t="s">
        <v>193</v>
      </c>
      <c r="B104" s="49"/>
      <c r="C104" s="49"/>
      <c r="D104" s="49"/>
      <c r="E104" s="278">
        <v>725</v>
      </c>
      <c r="F104" s="350">
        <v>725</v>
      </c>
      <c r="G104" s="319">
        <v>725</v>
      </c>
      <c r="H104" s="319">
        <v>181</v>
      </c>
      <c r="I104" s="279">
        <v>850</v>
      </c>
      <c r="J104" s="279">
        <v>721</v>
      </c>
    </row>
    <row r="105" spans="1:10" x14ac:dyDescent="0.3">
      <c r="A105" s="132" t="s">
        <v>296</v>
      </c>
      <c r="B105" s="49"/>
      <c r="C105" s="49"/>
      <c r="D105" s="49"/>
      <c r="E105" s="278"/>
      <c r="F105" s="350"/>
      <c r="G105" s="319">
        <v>2000</v>
      </c>
      <c r="H105" s="319">
        <v>1996.4</v>
      </c>
      <c r="I105" s="279"/>
      <c r="J105" s="279"/>
    </row>
    <row r="106" spans="1:10" x14ac:dyDescent="0.3">
      <c r="A106" s="132" t="s">
        <v>293</v>
      </c>
      <c r="B106" s="49"/>
      <c r="C106" s="49"/>
      <c r="D106" s="49"/>
      <c r="E106" s="278">
        <v>2250</v>
      </c>
      <c r="F106" s="350">
        <v>2250</v>
      </c>
      <c r="G106" s="319">
        <v>0</v>
      </c>
      <c r="H106" s="319"/>
      <c r="I106" s="279">
        <v>0</v>
      </c>
      <c r="J106" s="279">
        <v>0</v>
      </c>
    </row>
    <row r="107" spans="1:10" x14ac:dyDescent="0.3">
      <c r="A107" s="132" t="s">
        <v>99</v>
      </c>
      <c r="B107" s="49"/>
      <c r="C107" s="49"/>
      <c r="D107" s="49"/>
      <c r="E107" s="278">
        <v>3000</v>
      </c>
      <c r="F107" s="350">
        <v>3000</v>
      </c>
      <c r="G107" s="319">
        <v>3000</v>
      </c>
      <c r="H107" s="319">
        <v>2815.51</v>
      </c>
      <c r="I107" s="279">
        <v>2000</v>
      </c>
      <c r="J107" s="279">
        <v>1074.44</v>
      </c>
    </row>
    <row r="108" spans="1:10" x14ac:dyDescent="0.3">
      <c r="A108" s="139" t="s">
        <v>304</v>
      </c>
      <c r="B108" s="150"/>
      <c r="C108" s="150"/>
      <c r="D108" s="150"/>
      <c r="E108" s="282">
        <v>4500</v>
      </c>
      <c r="F108" s="350">
        <v>7970</v>
      </c>
      <c r="G108" s="319"/>
      <c r="H108" s="319"/>
      <c r="I108" s="279"/>
      <c r="J108" s="279"/>
    </row>
    <row r="109" spans="1:10" x14ac:dyDescent="0.3">
      <c r="A109" s="132" t="s">
        <v>97</v>
      </c>
      <c r="B109" s="126"/>
      <c r="C109" s="125"/>
      <c r="D109" s="49"/>
      <c r="E109" s="278">
        <v>4500</v>
      </c>
      <c r="F109" s="350">
        <v>4500</v>
      </c>
      <c r="G109" s="319">
        <v>4500</v>
      </c>
      <c r="H109" s="319">
        <v>4500</v>
      </c>
      <c r="I109" s="279">
        <v>4500</v>
      </c>
      <c r="J109" s="279">
        <v>3029.36</v>
      </c>
    </row>
    <row r="110" spans="1:10" x14ac:dyDescent="0.3">
      <c r="A110" s="132" t="s">
        <v>90</v>
      </c>
      <c r="B110" s="49"/>
      <c r="C110" s="49"/>
      <c r="D110" s="49"/>
      <c r="E110" s="278">
        <v>400</v>
      </c>
      <c r="F110" s="350">
        <v>400</v>
      </c>
      <c r="G110" s="319">
        <v>400</v>
      </c>
      <c r="H110" s="319">
        <v>155.32</v>
      </c>
      <c r="I110" s="279">
        <v>400</v>
      </c>
      <c r="J110" s="279">
        <v>370.14</v>
      </c>
    </row>
    <row r="111" spans="1:10" x14ac:dyDescent="0.3">
      <c r="A111" s="132" t="s">
        <v>92</v>
      </c>
      <c r="B111" s="49"/>
      <c r="C111" s="49"/>
      <c r="D111" s="49"/>
      <c r="E111" s="278">
        <v>400</v>
      </c>
      <c r="F111" s="350">
        <v>400</v>
      </c>
      <c r="G111" s="319">
        <v>400</v>
      </c>
      <c r="H111" s="319">
        <v>250.7</v>
      </c>
      <c r="I111" s="279">
        <v>400</v>
      </c>
      <c r="J111" s="279">
        <v>160.88999999999999</v>
      </c>
    </row>
    <row r="112" spans="1:10" x14ac:dyDescent="0.3">
      <c r="A112" s="132" t="s">
        <v>178</v>
      </c>
      <c r="B112" s="49"/>
      <c r="C112" s="49"/>
      <c r="D112" s="49"/>
      <c r="E112" s="278">
        <v>400</v>
      </c>
      <c r="F112" s="350">
        <v>400</v>
      </c>
      <c r="G112" s="319">
        <v>400</v>
      </c>
      <c r="H112" s="319"/>
      <c r="I112" s="279">
        <v>400</v>
      </c>
      <c r="J112" s="279">
        <v>350.7</v>
      </c>
    </row>
    <row r="113" spans="1:10" x14ac:dyDescent="0.3">
      <c r="A113" s="132" t="s">
        <v>288</v>
      </c>
      <c r="B113" s="49"/>
      <c r="C113" s="49"/>
      <c r="D113" s="49"/>
      <c r="E113" s="278">
        <v>900</v>
      </c>
      <c r="F113" s="350">
        <v>900</v>
      </c>
      <c r="G113" s="319">
        <v>900</v>
      </c>
      <c r="H113" s="319">
        <v>249.86</v>
      </c>
      <c r="I113" s="279"/>
      <c r="J113" s="279"/>
    </row>
    <row r="114" spans="1:10" x14ac:dyDescent="0.3">
      <c r="A114" s="132" t="s">
        <v>308</v>
      </c>
      <c r="B114" s="49"/>
      <c r="C114" s="49"/>
      <c r="D114" s="49"/>
      <c r="E114" s="278">
        <v>1500</v>
      </c>
      <c r="F114" s="350">
        <v>1500</v>
      </c>
      <c r="G114" s="319">
        <v>2500</v>
      </c>
      <c r="H114" s="319">
        <v>1269.31</v>
      </c>
      <c r="I114" s="279">
        <v>3500</v>
      </c>
      <c r="J114" s="279">
        <v>1890.63</v>
      </c>
    </row>
    <row r="115" spans="1:10" x14ac:dyDescent="0.3">
      <c r="A115" s="132" t="s">
        <v>207</v>
      </c>
      <c r="B115" s="49"/>
      <c r="C115" s="49"/>
      <c r="D115" s="49"/>
      <c r="E115" s="278">
        <v>0</v>
      </c>
      <c r="F115" s="351">
        <v>400</v>
      </c>
      <c r="G115" s="328">
        <v>700</v>
      </c>
      <c r="H115" s="328">
        <v>376.12</v>
      </c>
      <c r="I115" s="288">
        <v>700</v>
      </c>
      <c r="J115" s="288">
        <v>370</v>
      </c>
    </row>
    <row r="116" spans="1:10" x14ac:dyDescent="0.3">
      <c r="A116" s="9" t="s">
        <v>106</v>
      </c>
      <c r="B116" s="49"/>
      <c r="C116" s="49"/>
      <c r="D116" s="49"/>
      <c r="E116" s="289">
        <f t="shared" ref="E116:J116" si="3">SUM(E98:E115)</f>
        <v>28475</v>
      </c>
      <c r="F116" s="344">
        <f t="shared" si="3"/>
        <v>35245</v>
      </c>
      <c r="G116" s="318">
        <f t="shared" si="3"/>
        <v>26525</v>
      </c>
      <c r="H116" s="318">
        <f t="shared" si="3"/>
        <v>17130.400000000001</v>
      </c>
      <c r="I116" s="280">
        <f t="shared" si="3"/>
        <v>21700</v>
      </c>
      <c r="J116" s="280">
        <f t="shared" si="3"/>
        <v>14937.16</v>
      </c>
    </row>
    <row r="117" spans="1:10" x14ac:dyDescent="0.3">
      <c r="A117" s="9"/>
      <c r="B117" s="49"/>
      <c r="C117" s="49"/>
      <c r="D117" s="49"/>
      <c r="E117" s="278"/>
      <c r="F117" s="344"/>
      <c r="G117" s="318"/>
      <c r="H117" s="318"/>
      <c r="I117" s="280"/>
      <c r="J117" s="280"/>
    </row>
    <row r="118" spans="1:10" x14ac:dyDescent="0.3">
      <c r="A118" s="9" t="s">
        <v>255</v>
      </c>
      <c r="B118" s="49"/>
      <c r="C118" s="49"/>
      <c r="D118" s="49"/>
      <c r="E118" s="278"/>
      <c r="F118" s="344"/>
      <c r="G118" s="318"/>
      <c r="H118" s="318"/>
      <c r="I118" s="280"/>
      <c r="J118" s="280"/>
    </row>
    <row r="119" spans="1:10" x14ac:dyDescent="0.3">
      <c r="A119" s="134" t="s">
        <v>283</v>
      </c>
      <c r="B119" s="49"/>
      <c r="C119" s="49"/>
      <c r="D119" s="49"/>
      <c r="E119" s="278">
        <v>950</v>
      </c>
      <c r="F119" s="344">
        <v>950</v>
      </c>
      <c r="G119" s="318">
        <v>800</v>
      </c>
      <c r="H119" s="318">
        <v>799.66</v>
      </c>
      <c r="I119" s="280">
        <v>750</v>
      </c>
      <c r="J119" s="280">
        <v>0</v>
      </c>
    </row>
    <row r="120" spans="1:10" x14ac:dyDescent="0.3">
      <c r="A120" s="132" t="s">
        <v>284</v>
      </c>
      <c r="B120" s="49"/>
      <c r="C120" s="49"/>
      <c r="D120" s="49"/>
      <c r="E120" s="278">
        <v>950</v>
      </c>
      <c r="F120" s="350">
        <v>950</v>
      </c>
      <c r="G120" s="319">
        <v>800</v>
      </c>
      <c r="H120" s="319">
        <v>801.24</v>
      </c>
      <c r="I120" s="279">
        <v>750</v>
      </c>
      <c r="J120" s="279">
        <v>1468.95</v>
      </c>
    </row>
    <row r="121" spans="1:10" x14ac:dyDescent="0.3">
      <c r="A121" s="132" t="s">
        <v>237</v>
      </c>
      <c r="B121" s="49"/>
      <c r="C121" s="49"/>
      <c r="D121" s="49"/>
      <c r="E121" s="278">
        <v>4500</v>
      </c>
      <c r="F121" s="350">
        <v>4500</v>
      </c>
      <c r="G121" s="319">
        <v>3900</v>
      </c>
      <c r="H121" s="319">
        <v>4544.8</v>
      </c>
      <c r="I121" s="279">
        <v>4500</v>
      </c>
      <c r="J121" s="279">
        <v>4705.58</v>
      </c>
    </row>
    <row r="122" spans="1:10" x14ac:dyDescent="0.3">
      <c r="A122" s="132" t="s">
        <v>108</v>
      </c>
      <c r="B122" s="49"/>
      <c r="C122" s="49"/>
      <c r="D122" s="49"/>
      <c r="E122" s="278">
        <v>600</v>
      </c>
      <c r="F122" s="350">
        <v>600</v>
      </c>
      <c r="G122" s="319">
        <v>700</v>
      </c>
      <c r="H122" s="319">
        <v>55.2</v>
      </c>
      <c r="I122" s="279">
        <v>100</v>
      </c>
      <c r="J122" s="279">
        <v>398.58</v>
      </c>
    </row>
    <row r="123" spans="1:10" x14ac:dyDescent="0.3">
      <c r="A123" s="132" t="s">
        <v>281</v>
      </c>
      <c r="B123" s="49"/>
      <c r="C123" s="49"/>
      <c r="D123" s="49"/>
      <c r="E123" s="278">
        <v>2750</v>
      </c>
      <c r="F123" s="352">
        <v>2750</v>
      </c>
      <c r="G123" s="326">
        <v>2400</v>
      </c>
      <c r="H123" s="326">
        <v>2685.5</v>
      </c>
      <c r="I123" s="286">
        <v>3000</v>
      </c>
      <c r="J123" s="286">
        <v>2197.06</v>
      </c>
    </row>
    <row r="124" spans="1:10" x14ac:dyDescent="0.3">
      <c r="A124" s="132" t="s">
        <v>113</v>
      </c>
      <c r="B124" s="49"/>
      <c r="C124" s="49"/>
      <c r="D124" s="49"/>
      <c r="E124" s="278">
        <v>950</v>
      </c>
      <c r="F124" s="350">
        <v>950</v>
      </c>
      <c r="G124" s="319">
        <v>800</v>
      </c>
      <c r="H124" s="319">
        <v>800</v>
      </c>
      <c r="I124" s="279">
        <v>750</v>
      </c>
      <c r="J124" s="279">
        <v>750</v>
      </c>
    </row>
    <row r="125" spans="1:10" x14ac:dyDescent="0.3">
      <c r="A125" s="139" t="s">
        <v>238</v>
      </c>
      <c r="B125" s="150"/>
      <c r="C125" s="150"/>
      <c r="D125" s="150"/>
      <c r="E125" s="282">
        <v>4000</v>
      </c>
      <c r="F125" s="353">
        <v>4000</v>
      </c>
      <c r="G125" s="325">
        <v>4500</v>
      </c>
      <c r="H125" s="325">
        <v>4277.51</v>
      </c>
      <c r="I125" s="285">
        <v>7950</v>
      </c>
      <c r="J125" s="279">
        <v>1429.73</v>
      </c>
    </row>
    <row r="126" spans="1:10" x14ac:dyDescent="0.3">
      <c r="A126" s="139" t="s">
        <v>109</v>
      </c>
      <c r="B126" s="150"/>
      <c r="C126" s="150"/>
      <c r="D126" s="150"/>
      <c r="E126" s="282">
        <v>5000</v>
      </c>
      <c r="F126" s="353">
        <v>5000</v>
      </c>
      <c r="G126" s="325">
        <v>3450</v>
      </c>
      <c r="H126" s="325">
        <v>3672.49</v>
      </c>
      <c r="I126" s="285"/>
      <c r="J126" s="279">
        <v>6520.27</v>
      </c>
    </row>
    <row r="127" spans="1:10" x14ac:dyDescent="0.3">
      <c r="A127" s="139" t="s">
        <v>285</v>
      </c>
      <c r="B127" s="150"/>
      <c r="C127" s="150"/>
      <c r="D127" s="150"/>
      <c r="E127" s="282">
        <v>3900</v>
      </c>
      <c r="F127" s="353">
        <v>3900</v>
      </c>
      <c r="G127" s="325">
        <v>3900</v>
      </c>
      <c r="H127" s="325">
        <v>4085.2</v>
      </c>
      <c r="I127" s="285">
        <v>4500</v>
      </c>
      <c r="J127" s="279">
        <v>2782.19</v>
      </c>
    </row>
    <row r="128" spans="1:10" x14ac:dyDescent="0.3">
      <c r="A128" s="139" t="s">
        <v>182</v>
      </c>
      <c r="B128" s="150"/>
      <c r="C128" s="150"/>
      <c r="D128" s="150"/>
      <c r="E128" s="290">
        <v>1200</v>
      </c>
      <c r="F128" s="354">
        <v>1200</v>
      </c>
      <c r="G128" s="329">
        <v>700</v>
      </c>
      <c r="H128" s="329">
        <v>1329.53</v>
      </c>
      <c r="I128" s="291">
        <v>0</v>
      </c>
      <c r="J128" s="288">
        <v>1974.14</v>
      </c>
    </row>
    <row r="129" spans="1:10" x14ac:dyDescent="0.3">
      <c r="A129" s="9" t="s">
        <v>257</v>
      </c>
      <c r="B129" s="49"/>
      <c r="C129" s="49"/>
      <c r="D129" s="49"/>
      <c r="E129" s="292">
        <f t="shared" ref="E129:J129" si="4">SUM(E119:E128)</f>
        <v>24800</v>
      </c>
      <c r="F129" s="344">
        <f t="shared" si="4"/>
        <v>24800</v>
      </c>
      <c r="G129" s="318">
        <f t="shared" si="4"/>
        <v>21950</v>
      </c>
      <c r="H129" s="318">
        <f t="shared" si="4"/>
        <v>23051.13</v>
      </c>
      <c r="I129" s="280">
        <f t="shared" si="4"/>
        <v>22300</v>
      </c>
      <c r="J129" s="280">
        <f t="shared" si="4"/>
        <v>22226.499999999996</v>
      </c>
    </row>
    <row r="130" spans="1:10" x14ac:dyDescent="0.3">
      <c r="A130" s="49"/>
      <c r="B130" s="49"/>
      <c r="C130" s="49"/>
      <c r="D130" s="49"/>
      <c r="E130" s="278"/>
      <c r="F130" s="344"/>
      <c r="G130" s="318"/>
      <c r="H130" s="318"/>
      <c r="I130" s="280"/>
      <c r="J130" s="280"/>
    </row>
    <row r="131" spans="1:10" x14ac:dyDescent="0.3">
      <c r="A131" s="9" t="s">
        <v>116</v>
      </c>
      <c r="B131" s="49"/>
      <c r="C131" s="49"/>
      <c r="D131" s="49"/>
      <c r="E131" s="278"/>
      <c r="F131" s="344"/>
      <c r="G131" s="318"/>
      <c r="H131" s="318"/>
      <c r="I131" s="280"/>
      <c r="J131" s="280"/>
    </row>
    <row r="132" spans="1:10" x14ac:dyDescent="0.3">
      <c r="A132" s="132" t="s">
        <v>118</v>
      </c>
      <c r="B132" s="49"/>
      <c r="C132" s="49"/>
      <c r="D132" s="49"/>
      <c r="E132" s="278"/>
      <c r="F132" s="352"/>
      <c r="G132" s="326"/>
      <c r="H132" s="326"/>
      <c r="I132" s="286"/>
      <c r="J132" s="286"/>
    </row>
    <row r="133" spans="1:10" x14ac:dyDescent="0.3">
      <c r="A133" s="132" t="s">
        <v>212</v>
      </c>
      <c r="B133" s="49"/>
      <c r="C133" s="245"/>
      <c r="D133" s="119"/>
      <c r="E133" s="293">
        <v>23000</v>
      </c>
      <c r="F133" s="350">
        <v>25000</v>
      </c>
      <c r="G133" s="319">
        <v>23400</v>
      </c>
      <c r="H133" s="319">
        <v>22334.37</v>
      </c>
      <c r="I133" s="279">
        <v>23400</v>
      </c>
      <c r="J133" s="279">
        <v>22097.439999999999</v>
      </c>
    </row>
    <row r="134" spans="1:10" x14ac:dyDescent="0.3">
      <c r="A134" s="132" t="s">
        <v>117</v>
      </c>
      <c r="B134" s="49"/>
      <c r="C134" s="245"/>
      <c r="D134" s="119"/>
      <c r="E134" s="293">
        <v>60000</v>
      </c>
      <c r="F134" s="352">
        <v>60000</v>
      </c>
      <c r="G134" s="328">
        <v>55968</v>
      </c>
      <c r="H134" s="328">
        <v>51200</v>
      </c>
      <c r="I134" s="288">
        <v>43200</v>
      </c>
      <c r="J134" s="288">
        <v>51229.5</v>
      </c>
    </row>
    <row r="135" spans="1:10" x14ac:dyDescent="0.3">
      <c r="A135" s="9" t="s">
        <v>183</v>
      </c>
      <c r="B135" s="49"/>
      <c r="C135" s="49"/>
      <c r="D135" s="49"/>
      <c r="E135" s="289">
        <f t="shared" ref="E135:J135" si="5">SUM(E132:E134)</f>
        <v>83000</v>
      </c>
      <c r="F135" s="355">
        <f t="shared" si="5"/>
        <v>85000</v>
      </c>
      <c r="G135" s="318">
        <f t="shared" si="5"/>
        <v>79368</v>
      </c>
      <c r="H135" s="318">
        <f t="shared" si="5"/>
        <v>73534.37</v>
      </c>
      <c r="I135" s="280">
        <f t="shared" si="5"/>
        <v>66600</v>
      </c>
      <c r="J135" s="280">
        <f t="shared" si="5"/>
        <v>73326.94</v>
      </c>
    </row>
    <row r="136" spans="1:10" x14ac:dyDescent="0.3">
      <c r="A136" s="49" t="s">
        <v>120</v>
      </c>
      <c r="B136" s="49"/>
      <c r="C136" s="49"/>
      <c r="D136" s="49"/>
      <c r="E136" s="278"/>
      <c r="F136" s="344"/>
      <c r="G136" s="318"/>
      <c r="H136" s="318"/>
      <c r="I136" s="280"/>
      <c r="J136" s="280"/>
    </row>
    <row r="137" spans="1:10" x14ac:dyDescent="0.3">
      <c r="A137" s="16" t="s">
        <v>242</v>
      </c>
      <c r="B137" s="49"/>
      <c r="C137" s="49"/>
      <c r="D137" s="49"/>
      <c r="E137" s="278"/>
      <c r="F137" s="344"/>
      <c r="G137" s="318"/>
      <c r="H137" s="318"/>
      <c r="I137" s="280"/>
      <c r="J137" s="280"/>
    </row>
    <row r="138" spans="1:10" x14ac:dyDescent="0.3">
      <c r="A138" s="419" t="s">
        <v>282</v>
      </c>
      <c r="B138" s="270"/>
      <c r="C138" s="270"/>
      <c r="D138" s="270"/>
      <c r="E138" s="470">
        <v>-3000</v>
      </c>
      <c r="F138" s="344"/>
      <c r="G138" s="318"/>
      <c r="H138" s="318">
        <v>16123.54</v>
      </c>
      <c r="I138" s="280"/>
      <c r="J138" s="280">
        <v>7528.18</v>
      </c>
    </row>
    <row r="139" spans="1:10" x14ac:dyDescent="0.3">
      <c r="A139" s="132" t="s">
        <v>268</v>
      </c>
      <c r="B139" s="49"/>
      <c r="C139" s="49"/>
      <c r="D139" s="49"/>
      <c r="E139" s="278">
        <f>E46</f>
        <v>16500</v>
      </c>
      <c r="F139" s="344">
        <v>17000</v>
      </c>
      <c r="G139" s="318">
        <v>34000</v>
      </c>
      <c r="H139" s="318">
        <v>25083.93</v>
      </c>
      <c r="I139" s="280">
        <v>0</v>
      </c>
      <c r="J139" s="280">
        <v>26087.06</v>
      </c>
    </row>
    <row r="140" spans="1:10" x14ac:dyDescent="0.3">
      <c r="A140" s="132" t="s">
        <v>225</v>
      </c>
      <c r="B140" s="49"/>
      <c r="C140" s="49"/>
      <c r="D140" s="49"/>
      <c r="E140" s="278">
        <v>0</v>
      </c>
      <c r="F140" s="344">
        <v>0</v>
      </c>
      <c r="G140" s="318">
        <v>0</v>
      </c>
      <c r="H140" s="318">
        <v>0</v>
      </c>
      <c r="I140" s="280">
        <v>2500</v>
      </c>
      <c r="J140" s="280"/>
    </row>
    <row r="141" spans="1:10" x14ac:dyDescent="0.3">
      <c r="A141" s="269" t="s">
        <v>258</v>
      </c>
      <c r="B141" s="471">
        <f>B27</f>
        <v>16500</v>
      </c>
      <c r="C141" s="472">
        <v>0.25</v>
      </c>
      <c r="D141" s="469"/>
      <c r="E141" s="470">
        <f>B141*C141</f>
        <v>4125</v>
      </c>
      <c r="F141" s="346">
        <v>17000</v>
      </c>
      <c r="G141" s="317">
        <v>8500</v>
      </c>
      <c r="H141" s="317">
        <v>8500</v>
      </c>
      <c r="I141" s="283">
        <v>0</v>
      </c>
      <c r="J141" s="280"/>
    </row>
    <row r="142" spans="1:10" x14ac:dyDescent="0.3">
      <c r="A142" s="103" t="s">
        <v>124</v>
      </c>
      <c r="B142" s="49"/>
      <c r="C142" s="49"/>
      <c r="D142" s="49"/>
      <c r="E142" s="287">
        <v>14500</v>
      </c>
      <c r="F142" s="356">
        <v>14500</v>
      </c>
      <c r="G142" s="330">
        <v>14500</v>
      </c>
      <c r="H142" s="330">
        <v>14276.56</v>
      </c>
      <c r="I142" s="296">
        <v>14500</v>
      </c>
      <c r="J142" s="296">
        <v>15709.31</v>
      </c>
    </row>
    <row r="143" spans="1:10" x14ac:dyDescent="0.3">
      <c r="A143" s="16" t="s">
        <v>125</v>
      </c>
      <c r="B143" s="49"/>
      <c r="C143" s="49"/>
      <c r="D143" s="49"/>
      <c r="E143" s="297">
        <f>SUM(E138:E142)</f>
        <v>32125</v>
      </c>
      <c r="F143" s="350">
        <f>SUM(F139:F142)</f>
        <v>48500</v>
      </c>
      <c r="G143" s="319">
        <f>SUM(G139:G142)</f>
        <v>57000</v>
      </c>
      <c r="H143" s="319">
        <f>SUM(H138:H142)</f>
        <v>63984.03</v>
      </c>
      <c r="I143" s="279">
        <f>SUM(I139:I142)</f>
        <v>17000</v>
      </c>
      <c r="J143" s="279">
        <f>SUM(J138:J142)</f>
        <v>49324.55</v>
      </c>
    </row>
    <row r="144" spans="1:10" x14ac:dyDescent="0.3">
      <c r="A144" s="48"/>
      <c r="B144" s="49"/>
      <c r="C144" s="49"/>
      <c r="D144" s="49"/>
      <c r="E144" s="49"/>
      <c r="F144" s="357"/>
      <c r="G144" s="315"/>
      <c r="H144" s="315"/>
      <c r="I144" s="245"/>
      <c r="J144" s="245"/>
    </row>
    <row r="145" spans="1:10" ht="16.2" thickBot="1" x14ac:dyDescent="0.35">
      <c r="A145" s="16" t="s">
        <v>126</v>
      </c>
      <c r="B145" s="49"/>
      <c r="C145" s="49"/>
      <c r="D145" s="49"/>
      <c r="E145" s="298">
        <f t="shared" ref="E145:J145" si="6">E84+E95+E116+E129+E135+E143</f>
        <v>793210</v>
      </c>
      <c r="F145" s="358">
        <f t="shared" si="6"/>
        <v>795545</v>
      </c>
      <c r="G145" s="331">
        <f t="shared" si="6"/>
        <v>752848</v>
      </c>
      <c r="H145" s="331">
        <f t="shared" si="6"/>
        <v>719659.66</v>
      </c>
      <c r="I145" s="301">
        <f t="shared" si="6"/>
        <v>674250</v>
      </c>
      <c r="J145" s="301">
        <f t="shared" si="6"/>
        <v>693144.93000000017</v>
      </c>
    </row>
    <row r="146" spans="1:10" ht="16.2" thickTop="1" x14ac:dyDescent="0.3">
      <c r="A146" s="48"/>
      <c r="B146" s="49"/>
      <c r="C146" s="49"/>
      <c r="D146" s="49"/>
      <c r="E146" s="302"/>
      <c r="F146" s="359"/>
      <c r="G146" s="332"/>
      <c r="H146" s="332"/>
      <c r="I146" s="303"/>
      <c r="J146" s="303"/>
    </row>
    <row r="147" spans="1:10" x14ac:dyDescent="0.3">
      <c r="E147" s="370"/>
      <c r="F147" s="360"/>
      <c r="G147" s="314"/>
      <c r="H147" s="314"/>
      <c r="I147" s="239"/>
      <c r="J147" s="239"/>
    </row>
    <row r="148" spans="1:10" ht="16.2" thickBot="1" x14ac:dyDescent="0.35">
      <c r="A148" s="16" t="s">
        <v>128</v>
      </c>
      <c r="B148" s="49"/>
      <c r="C148" s="49"/>
      <c r="D148" s="49"/>
      <c r="E148" s="298">
        <f>E53-E145</f>
        <v>1703</v>
      </c>
      <c r="F148" s="358">
        <f>F53-F145</f>
        <v>1655</v>
      </c>
      <c r="G148" s="331">
        <f>G53-G145</f>
        <v>2052</v>
      </c>
      <c r="H148" s="331">
        <f>H53-H145</f>
        <v>56960.909999999916</v>
      </c>
      <c r="I148" s="301">
        <f>I53-I145-I146</f>
        <v>28250</v>
      </c>
      <c r="J148" s="301">
        <f>J53-J145</f>
        <v>14222.139999999898</v>
      </c>
    </row>
    <row r="149" spans="1:10" ht="16.2" thickTop="1" x14ac:dyDescent="0.3">
      <c r="A149" s="16" t="s">
        <v>127</v>
      </c>
      <c r="B149" s="49"/>
      <c r="C149" s="49"/>
      <c r="D149" s="49"/>
      <c r="E149" s="302"/>
      <c r="F149" s="359"/>
      <c r="G149" s="332"/>
      <c r="H149" s="332"/>
      <c r="I149" s="303"/>
      <c r="J149" s="303"/>
    </row>
    <row r="150" spans="1:10" ht="16.2" thickBot="1" x14ac:dyDescent="0.35">
      <c r="A150" s="104"/>
      <c r="B150" s="105"/>
      <c r="C150" s="105"/>
      <c r="D150" s="105"/>
      <c r="E150" s="105"/>
      <c r="F150" s="361"/>
      <c r="G150" s="111"/>
      <c r="H150" s="111"/>
      <c r="I150" s="255"/>
      <c r="J150" s="255"/>
    </row>
    <row r="151" spans="1:10" ht="16.2" thickTop="1" x14ac:dyDescent="0.3">
      <c r="A151" s="19" t="s">
        <v>129</v>
      </c>
      <c r="B151" s="87"/>
      <c r="C151" s="87"/>
      <c r="D151" s="87"/>
      <c r="E151" s="87"/>
      <c r="F151" s="362"/>
      <c r="G151" s="333"/>
      <c r="H151" s="333"/>
      <c r="I151" s="256"/>
      <c r="J151" s="256"/>
    </row>
    <row r="152" spans="1:10" x14ac:dyDescent="0.3">
      <c r="A152" s="48"/>
      <c r="B152" s="49"/>
      <c r="C152" s="49"/>
      <c r="D152" s="49"/>
      <c r="E152" s="49"/>
      <c r="F152" s="357"/>
      <c r="G152" s="315"/>
      <c r="H152" s="315"/>
      <c r="I152" s="245"/>
      <c r="J152" s="245"/>
    </row>
    <row r="153" spans="1:10" x14ac:dyDescent="0.3">
      <c r="A153" s="89" t="s">
        <v>299</v>
      </c>
      <c r="B153" s="49"/>
      <c r="C153" s="49"/>
      <c r="D153" s="49"/>
      <c r="E153" s="459">
        <v>55065</v>
      </c>
      <c r="F153" s="460">
        <v>50000</v>
      </c>
      <c r="G153" s="334">
        <v>48350</v>
      </c>
      <c r="I153" s="461">
        <v>47850</v>
      </c>
      <c r="J153" s="308"/>
    </row>
    <row r="154" spans="1:10" x14ac:dyDescent="0.3">
      <c r="A154" s="89" t="s">
        <v>297</v>
      </c>
      <c r="B154" s="49"/>
      <c r="C154" s="49"/>
      <c r="D154" s="49"/>
      <c r="E154" s="302"/>
      <c r="F154" s="363"/>
      <c r="G154" s="334"/>
      <c r="H154" s="334">
        <v>46379.57</v>
      </c>
      <c r="I154" s="340"/>
      <c r="J154" s="308">
        <v>47850</v>
      </c>
    </row>
    <row r="155" spans="1:10" x14ac:dyDescent="0.3">
      <c r="A155" s="89"/>
      <c r="B155" s="49"/>
      <c r="C155" s="49"/>
      <c r="D155" s="49"/>
      <c r="E155" s="49"/>
      <c r="F155" s="364"/>
      <c r="G155" s="314"/>
      <c r="H155" s="314"/>
      <c r="I155" s="238"/>
      <c r="J155" s="238"/>
    </row>
    <row r="156" spans="1:10" x14ac:dyDescent="0.3">
      <c r="A156" s="48"/>
      <c r="B156" s="49"/>
      <c r="C156" s="49"/>
      <c r="D156" s="49"/>
      <c r="E156" s="49"/>
      <c r="F156" s="357"/>
      <c r="G156" s="315"/>
      <c r="H156" s="315"/>
      <c r="I156" s="245"/>
      <c r="J156" s="245"/>
    </row>
    <row r="157" spans="1:10" x14ac:dyDescent="0.3">
      <c r="A157" s="16" t="s">
        <v>134</v>
      </c>
      <c r="B157" s="49"/>
      <c r="C157" s="49"/>
      <c r="D157" s="49"/>
      <c r="E157" s="49"/>
      <c r="F157" s="357"/>
      <c r="G157" s="315"/>
      <c r="H157" s="315"/>
      <c r="I157" s="245"/>
      <c r="J157" s="245"/>
    </row>
    <row r="158" spans="1:10" x14ac:dyDescent="0.3">
      <c r="A158" s="48" t="str">
        <f>$A$25</f>
        <v>FY 2005-2006</v>
      </c>
      <c r="B158" s="63">
        <f>B25</f>
        <v>17000</v>
      </c>
      <c r="C158" s="62">
        <v>2</v>
      </c>
      <c r="D158" s="62"/>
      <c r="E158" s="278"/>
      <c r="F158" s="344"/>
      <c r="G158" s="318">
        <f>B158*C158</f>
        <v>34000</v>
      </c>
      <c r="H158" s="318">
        <v>33769.53</v>
      </c>
      <c r="I158" s="280">
        <v>25500</v>
      </c>
      <c r="J158" s="280">
        <v>26087.06</v>
      </c>
    </row>
    <row r="159" spans="1:10" x14ac:dyDescent="0.3">
      <c r="A159" s="48" t="str">
        <f>$A$26</f>
        <v>FY 2006-2007</v>
      </c>
      <c r="B159" s="63">
        <f>B26</f>
        <v>17000</v>
      </c>
      <c r="C159" s="62">
        <v>1</v>
      </c>
      <c r="D159" s="62"/>
      <c r="E159" s="278"/>
      <c r="F159" s="365">
        <f>B159*C159</f>
        <v>17000</v>
      </c>
      <c r="G159" s="335"/>
      <c r="H159" s="335"/>
      <c r="I159" s="280"/>
      <c r="J159" s="280"/>
    </row>
    <row r="160" spans="1:10" x14ac:dyDescent="0.3">
      <c r="A160" s="48" t="str">
        <f>$A$27</f>
        <v>FY 2007-2008</v>
      </c>
      <c r="B160" s="63">
        <f>B27</f>
        <v>16500</v>
      </c>
      <c r="C160" s="62">
        <v>1</v>
      </c>
      <c r="D160" s="62"/>
      <c r="E160" s="287">
        <f>B160*C160</f>
        <v>16500</v>
      </c>
      <c r="F160" s="366"/>
      <c r="G160" s="322"/>
      <c r="H160" s="322"/>
      <c r="I160" s="284"/>
      <c r="J160" s="284"/>
    </row>
    <row r="161" spans="1:10" x14ac:dyDescent="0.3">
      <c r="A161" s="48" t="s">
        <v>135</v>
      </c>
      <c r="B161" s="49"/>
      <c r="C161" s="49"/>
      <c r="D161" s="49"/>
      <c r="E161" s="278">
        <f>SUM(E153:E160)</f>
        <v>71565</v>
      </c>
      <c r="F161" s="350">
        <f>SUM(F153:F160)</f>
        <v>67000</v>
      </c>
      <c r="G161" s="319">
        <f>SUM(G153:G160)</f>
        <v>82350</v>
      </c>
      <c r="H161" s="319">
        <f>SUM(H154:H160)</f>
        <v>80149.100000000006</v>
      </c>
      <c r="I161" s="279">
        <f>SUM(I153:I159)</f>
        <v>73350</v>
      </c>
      <c r="J161" s="279">
        <f>SUM(J153:J159)</f>
        <v>73937.06</v>
      </c>
    </row>
    <row r="162" spans="1:10" x14ac:dyDescent="0.3">
      <c r="A162" s="48"/>
      <c r="B162" s="49"/>
      <c r="C162" s="49"/>
      <c r="D162" s="49"/>
      <c r="E162" s="278"/>
      <c r="F162" s="350"/>
      <c r="G162" s="319"/>
      <c r="H162" s="319"/>
      <c r="I162" s="279"/>
      <c r="J162" s="279"/>
    </row>
    <row r="163" spans="1:10" x14ac:dyDescent="0.3">
      <c r="A163" s="16" t="s">
        <v>136</v>
      </c>
      <c r="B163" s="49"/>
      <c r="C163" s="49"/>
      <c r="D163" s="49"/>
      <c r="E163" s="278"/>
      <c r="F163" s="350"/>
      <c r="G163" s="319"/>
      <c r="H163" s="319"/>
      <c r="I163" s="279"/>
      <c r="J163" s="279"/>
    </row>
    <row r="164" spans="1:10" x14ac:dyDescent="0.3">
      <c r="A164" s="48" t="s">
        <v>301</v>
      </c>
      <c r="B164" s="120">
        <v>50</v>
      </c>
      <c r="C164" s="76">
        <v>1250</v>
      </c>
      <c r="D164" s="62"/>
      <c r="E164" s="278"/>
      <c r="F164" s="350"/>
      <c r="G164" s="319">
        <f>C164*B164</f>
        <v>62500</v>
      </c>
      <c r="H164" s="319">
        <v>25083.93</v>
      </c>
      <c r="I164" s="279">
        <v>25000</v>
      </c>
      <c r="J164" s="279">
        <v>27557.49</v>
      </c>
    </row>
    <row r="165" spans="1:10" x14ac:dyDescent="0.3">
      <c r="A165" s="48" t="s">
        <v>298</v>
      </c>
      <c r="B165" s="120">
        <v>50</v>
      </c>
      <c r="C165" s="76">
        <v>350</v>
      </c>
      <c r="D165" s="62"/>
      <c r="E165" s="278"/>
      <c r="F165" s="350">
        <f>B165*C165</f>
        <v>17500</v>
      </c>
      <c r="G165" s="319"/>
      <c r="H165" s="319"/>
      <c r="I165" s="339"/>
      <c r="J165" s="279"/>
    </row>
    <row r="166" spans="1:10" x14ac:dyDescent="0.3">
      <c r="A166" s="48" t="s">
        <v>307</v>
      </c>
      <c r="B166" s="120">
        <v>49</v>
      </c>
      <c r="C166" s="76">
        <v>500</v>
      </c>
      <c r="D166" s="62"/>
      <c r="E166" s="278">
        <f>B166*C166</f>
        <v>24500</v>
      </c>
      <c r="F166" s="367"/>
      <c r="G166" s="336"/>
      <c r="H166" s="336"/>
      <c r="I166" s="306"/>
      <c r="J166" s="306"/>
    </row>
    <row r="167" spans="1:10" ht="16.2" thickBot="1" x14ac:dyDescent="0.35">
      <c r="A167" s="16" t="s">
        <v>140</v>
      </c>
      <c r="B167" s="49"/>
      <c r="C167" s="49"/>
      <c r="D167" s="49"/>
      <c r="E167" s="307">
        <f>E161-E166</f>
        <v>47065</v>
      </c>
      <c r="F167" s="358">
        <f>F161-F165</f>
        <v>49500</v>
      </c>
      <c r="G167" s="331">
        <f>G161-G164</f>
        <v>19850</v>
      </c>
      <c r="H167" s="331">
        <f>H161-H164</f>
        <v>55065.170000000006</v>
      </c>
      <c r="I167" s="301">
        <f>I161-I164</f>
        <v>48350</v>
      </c>
      <c r="J167" s="301">
        <f>J161-J164</f>
        <v>46379.569999999992</v>
      </c>
    </row>
    <row r="168" spans="1:10" ht="16.2" thickTop="1" x14ac:dyDescent="0.3">
      <c r="A168" s="16"/>
      <c r="B168" s="49"/>
      <c r="C168" s="49"/>
      <c r="D168" s="49"/>
      <c r="E168" s="49"/>
      <c r="F168" s="357"/>
      <c r="G168" s="315"/>
      <c r="H168" s="315"/>
      <c r="I168" s="245"/>
      <c r="J168" s="245"/>
    </row>
    <row r="169" spans="1:10" x14ac:dyDescent="0.3">
      <c r="A169" s="275" t="s">
        <v>300</v>
      </c>
      <c r="B169" s="49"/>
      <c r="C169" s="49"/>
      <c r="D169" s="49"/>
      <c r="E169" s="49"/>
      <c r="F169" s="357"/>
      <c r="G169" s="315"/>
      <c r="H169" s="315"/>
      <c r="I169" s="245"/>
      <c r="J169" s="245"/>
    </row>
    <row r="170" spans="1:10" ht="16.2" thickBot="1" x14ac:dyDescent="0.35">
      <c r="A170" s="104"/>
      <c r="B170" s="105"/>
      <c r="C170" s="105"/>
      <c r="D170" s="105"/>
      <c r="E170" s="105"/>
      <c r="F170" s="361"/>
      <c r="G170" s="111"/>
      <c r="H170" s="111"/>
      <c r="I170" s="255"/>
      <c r="J170" s="255"/>
    </row>
    <row r="171" spans="1:10" ht="16.2" thickTop="1" x14ac:dyDescent="0.3">
      <c r="A171" s="19" t="s">
        <v>143</v>
      </c>
      <c r="B171" s="87"/>
      <c r="C171" s="87"/>
      <c r="D171" s="87"/>
      <c r="E171" s="87"/>
      <c r="F171" s="362"/>
      <c r="G171" s="333"/>
      <c r="H171" s="333"/>
      <c r="I171" s="256"/>
      <c r="J171" s="256"/>
    </row>
    <row r="172" spans="1:10" x14ac:dyDescent="0.3">
      <c r="A172" s="48"/>
      <c r="B172" s="49"/>
      <c r="C172" s="49"/>
      <c r="D172" s="49"/>
      <c r="E172" s="49"/>
      <c r="F172" s="357"/>
      <c r="G172" s="315"/>
      <c r="H172" s="315"/>
      <c r="I172" s="245"/>
      <c r="J172" s="245"/>
    </row>
    <row r="173" spans="1:10" x14ac:dyDescent="0.3">
      <c r="A173" s="48" t="s">
        <v>144</v>
      </c>
      <c r="B173" s="49"/>
      <c r="C173" s="49"/>
      <c r="D173" s="49"/>
      <c r="E173" s="458">
        <f>C27</f>
        <v>31.5</v>
      </c>
      <c r="F173" s="364">
        <f>C26</f>
        <v>31.5</v>
      </c>
      <c r="G173" s="313">
        <f>C25</f>
        <v>30.5</v>
      </c>
      <c r="H173" s="313">
        <v>30.5</v>
      </c>
      <c r="I173" s="238">
        <v>26.5</v>
      </c>
      <c r="J173" s="238">
        <v>26.5</v>
      </c>
    </row>
    <row r="174" spans="1:10" x14ac:dyDescent="0.3">
      <c r="A174" s="48"/>
      <c r="B174" s="49"/>
      <c r="C174" s="49"/>
      <c r="D174" s="49"/>
      <c r="E174" s="49"/>
      <c r="F174" s="357"/>
      <c r="G174" s="315"/>
      <c r="H174" s="315"/>
      <c r="I174" s="245"/>
      <c r="J174" s="245"/>
    </row>
    <row r="175" spans="1:10" x14ac:dyDescent="0.3">
      <c r="A175" s="48" t="s">
        <v>146</v>
      </c>
      <c r="B175" s="49"/>
      <c r="C175" s="49"/>
      <c r="D175" s="49"/>
      <c r="E175" s="49">
        <f>C41</f>
        <v>3.25</v>
      </c>
      <c r="F175" s="343">
        <f>C41</f>
        <v>3.25</v>
      </c>
      <c r="G175" s="316">
        <f>C37</f>
        <v>3.25</v>
      </c>
      <c r="H175" s="316">
        <v>3.25</v>
      </c>
      <c r="I175" s="240">
        <v>3.25</v>
      </c>
      <c r="J175" s="240">
        <v>3.25</v>
      </c>
    </row>
    <row r="176" spans="1:10" x14ac:dyDescent="0.3">
      <c r="A176" s="48"/>
      <c r="B176" s="49"/>
      <c r="C176" s="49"/>
      <c r="D176" s="49"/>
      <c r="E176" s="49"/>
      <c r="F176" s="343"/>
      <c r="G176" s="316"/>
      <c r="H176" s="316"/>
      <c r="I176" s="240"/>
      <c r="J176" s="240"/>
    </row>
    <row r="177" spans="1:10" x14ac:dyDescent="0.3">
      <c r="A177" s="48" t="s">
        <v>302</v>
      </c>
      <c r="B177" s="49"/>
      <c r="C177" s="49"/>
      <c r="D177" s="49"/>
      <c r="E177" s="267">
        <f>C46</f>
        <v>1</v>
      </c>
      <c r="F177" s="368">
        <f>C45</f>
        <v>1</v>
      </c>
      <c r="G177" s="337">
        <f>C44</f>
        <v>2</v>
      </c>
      <c r="H177" s="337">
        <v>2</v>
      </c>
      <c r="I177" s="262">
        <v>1.5</v>
      </c>
      <c r="J177" s="262">
        <v>1.5</v>
      </c>
    </row>
    <row r="178" spans="1:10" x14ac:dyDescent="0.3">
      <c r="A178" s="48"/>
      <c r="B178" s="49"/>
      <c r="C178" s="49"/>
      <c r="D178" s="49"/>
      <c r="E178" s="49"/>
      <c r="F178" s="357"/>
      <c r="G178" s="315"/>
      <c r="H178" s="315"/>
      <c r="I178" s="245"/>
      <c r="J178" s="245"/>
    </row>
    <row r="179" spans="1:10" ht="16.2" thickBot="1" x14ac:dyDescent="0.35">
      <c r="A179" s="16" t="s">
        <v>149</v>
      </c>
      <c r="B179" s="49"/>
      <c r="C179" s="49"/>
      <c r="D179" s="49"/>
      <c r="E179" s="371">
        <f>SUM(E173:E177)</f>
        <v>35.75</v>
      </c>
      <c r="F179" s="369">
        <f>SUM(F173:F177)</f>
        <v>35.75</v>
      </c>
      <c r="G179" s="338">
        <f>SUM(G173:G178)</f>
        <v>35.75</v>
      </c>
      <c r="H179" s="338">
        <f>SUM(H173:H178)</f>
        <v>35.75</v>
      </c>
      <c r="I179" s="250">
        <f>SUM(I173:I177)</f>
        <v>31.25</v>
      </c>
      <c r="J179" s="250">
        <f>SUM(J173:J177)</f>
        <v>31.25</v>
      </c>
    </row>
    <row r="180" spans="1:10" ht="16.8" thickTop="1" thickBot="1" x14ac:dyDescent="0.35">
      <c r="A180" s="104"/>
      <c r="B180" s="104"/>
      <c r="C180" s="104"/>
      <c r="D180" s="104"/>
      <c r="E180" s="104"/>
      <c r="F180" s="361"/>
      <c r="G180" s="109"/>
      <c r="H180" s="109"/>
      <c r="I180" s="255"/>
      <c r="J180" s="255"/>
    </row>
    <row r="181" spans="1:10" ht="16.2" thickTop="1" x14ac:dyDescent="0.3">
      <c r="A181" s="48"/>
      <c r="B181" s="48"/>
      <c r="C181" s="48"/>
      <c r="D181" s="48"/>
      <c r="E181" s="48"/>
      <c r="F181" s="166"/>
      <c r="G181" s="48"/>
      <c r="H181" s="48"/>
      <c r="I181" s="48"/>
      <c r="J181" s="48"/>
    </row>
    <row r="182" spans="1:10" x14ac:dyDescent="0.3">
      <c r="A182" s="48" t="s">
        <v>184</v>
      </c>
      <c r="B182" s="48"/>
      <c r="C182" s="48"/>
      <c r="D182" s="48"/>
      <c r="E182" s="48"/>
      <c r="F182" s="48"/>
      <c r="G182" s="48"/>
      <c r="H182" s="48"/>
      <c r="I182" s="48"/>
      <c r="J182" s="48"/>
    </row>
    <row r="183" spans="1:10" x14ac:dyDescent="0.3">
      <c r="A183" s="89">
        <f>I2</f>
        <v>39514</v>
      </c>
      <c r="B183" s="48"/>
      <c r="C183" s="48"/>
      <c r="D183" s="48"/>
      <c r="E183" s="48"/>
      <c r="F183" s="48"/>
      <c r="G183" s="48"/>
      <c r="H183" s="48"/>
      <c r="I183" s="263"/>
      <c r="J183" s="48"/>
    </row>
  </sheetData>
  <sheetProtection sheet="1" objects="1" scenarios="1"/>
  <mergeCells count="4">
    <mergeCell ref="A13:J13"/>
    <mergeCell ref="A14:J14"/>
    <mergeCell ref="A15:J15"/>
    <mergeCell ref="A16:J16"/>
  </mergeCells>
  <phoneticPr fontId="27" type="noConversion"/>
  <pageMargins left="0.59" right="0.25" top="0.26" bottom="0.27" header="0.17" footer="0.17"/>
  <pageSetup scale="69" fitToHeight="6" orientation="landscape" r:id="rId1"/>
  <headerFooter alignWithMargins="0"/>
  <rowBreaks count="3" manualBreakCount="3">
    <brk id="54" max="9" man="1"/>
    <brk id="95" max="9" man="1"/>
    <brk id="136" max="9"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191"/>
  <sheetViews>
    <sheetView topLeftCell="A13" zoomScale="75" zoomScaleNormal="75" workbookViewId="0">
      <pane ySplit="8" topLeftCell="A143" activePane="bottomLeft" state="frozen"/>
      <selection activeCell="A13" sqref="A13"/>
      <selection pane="bottomLeft" activeCell="C166" sqref="C166"/>
    </sheetView>
  </sheetViews>
  <sheetFormatPr defaultRowHeight="15.6" x14ac:dyDescent="0.3"/>
  <cols>
    <col min="1" max="1" width="35.54296875" customWidth="1"/>
    <col min="2" max="2" width="7.90625" customWidth="1"/>
    <col min="3" max="3" width="10.1796875" bestFit="1" customWidth="1"/>
    <col min="4" max="4" width="4.08984375" customWidth="1"/>
    <col min="5" max="5" width="14" bestFit="1" customWidth="1"/>
    <col min="6" max="6" width="14.36328125" bestFit="1" customWidth="1"/>
    <col min="7" max="7" width="14" bestFit="1" customWidth="1"/>
    <col min="8" max="8" width="13.81640625" bestFit="1" customWidth="1"/>
    <col min="9" max="9" width="14.90625" bestFit="1" customWidth="1"/>
    <col min="10" max="10" width="13.90625" customWidth="1"/>
    <col min="11" max="11" width="13.36328125" bestFit="1" customWidth="1"/>
    <col min="12" max="12" width="13.6328125" customWidth="1"/>
  </cols>
  <sheetData>
    <row r="1" spans="1:12" ht="16.2" thickBot="1" x14ac:dyDescent="0.35">
      <c r="A1" s="48"/>
      <c r="B1" s="48"/>
      <c r="C1" s="48"/>
      <c r="D1" s="48"/>
      <c r="E1" s="48"/>
      <c r="F1" s="48"/>
      <c r="G1" s="48"/>
      <c r="H1" s="48"/>
      <c r="I1" s="58"/>
      <c r="J1" s="58"/>
    </row>
    <row r="2" spans="1:12" ht="16.8" thickTop="1" thickBot="1" x14ac:dyDescent="0.35">
      <c r="A2" s="48" t="s">
        <v>1</v>
      </c>
      <c r="B2" s="48"/>
      <c r="C2" s="48"/>
      <c r="D2" s="48"/>
      <c r="E2" s="48"/>
      <c r="F2" s="48"/>
      <c r="G2" s="48"/>
      <c r="H2" s="48"/>
      <c r="I2" s="189">
        <v>39673</v>
      </c>
      <c r="J2" s="199"/>
    </row>
    <row r="3" spans="1:12" ht="16.2" thickTop="1" x14ac:dyDescent="0.3">
      <c r="A3" s="49" t="s">
        <v>2</v>
      </c>
      <c r="B3" s="49"/>
      <c r="C3" s="49"/>
      <c r="D3" s="49"/>
      <c r="E3" s="49"/>
      <c r="F3" s="49"/>
      <c r="G3" s="49"/>
      <c r="H3" s="49"/>
      <c r="I3" s="49"/>
      <c r="J3" s="49"/>
    </row>
    <row r="4" spans="1:12" x14ac:dyDescent="0.3">
      <c r="A4" s="49" t="s">
        <v>267</v>
      </c>
      <c r="B4" s="49"/>
      <c r="C4" s="49"/>
      <c r="D4" s="49"/>
      <c r="E4" s="49"/>
      <c r="F4" s="49"/>
      <c r="G4" s="49"/>
      <c r="H4" s="49"/>
      <c r="I4" s="49"/>
      <c r="J4" s="49"/>
    </row>
    <row r="5" spans="1:12" x14ac:dyDescent="0.3">
      <c r="A5" s="49" t="s">
        <v>4</v>
      </c>
      <c r="B5" s="49"/>
      <c r="C5" s="49"/>
      <c r="D5" s="49"/>
      <c r="E5" s="49"/>
      <c r="F5" s="49"/>
      <c r="G5" s="49"/>
      <c r="H5" s="49"/>
      <c r="I5" s="49"/>
      <c r="J5" s="49"/>
    </row>
    <row r="6" spans="1:12" x14ac:dyDescent="0.3">
      <c r="A6" s="49" t="s">
        <v>5</v>
      </c>
      <c r="B6" s="49"/>
      <c r="C6" s="49"/>
      <c r="D6" s="49"/>
      <c r="E6" s="49"/>
      <c r="F6" s="49"/>
      <c r="G6" s="49"/>
      <c r="H6" s="49"/>
      <c r="I6" s="49"/>
      <c r="J6" s="49"/>
    </row>
    <row r="7" spans="1:12" x14ac:dyDescent="0.3">
      <c r="A7" s="49" t="s">
        <v>6</v>
      </c>
      <c r="B7" s="49"/>
      <c r="C7" s="49"/>
      <c r="D7" s="49"/>
      <c r="E7" s="49"/>
      <c r="F7" s="49"/>
      <c r="G7" s="49"/>
      <c r="H7" s="49"/>
      <c r="I7" s="49"/>
      <c r="J7" s="49"/>
    </row>
    <row r="8" spans="1:12" x14ac:dyDescent="0.3">
      <c r="A8" s="49" t="s">
        <v>7</v>
      </c>
      <c r="B8" s="49"/>
      <c r="C8" s="49"/>
      <c r="D8" s="49"/>
      <c r="E8" s="49"/>
      <c r="F8" s="49"/>
      <c r="G8" s="49"/>
      <c r="H8" s="49"/>
      <c r="I8" s="49"/>
      <c r="J8" s="49"/>
    </row>
    <row r="9" spans="1:12" x14ac:dyDescent="0.3">
      <c r="A9" s="49"/>
      <c r="B9" s="49"/>
      <c r="C9" s="49"/>
      <c r="D9" s="49"/>
      <c r="E9" s="49"/>
      <c r="F9" s="49"/>
      <c r="G9" s="49"/>
      <c r="H9" s="49"/>
      <c r="I9" s="49"/>
      <c r="J9" s="49"/>
    </row>
    <row r="10" spans="1:12" x14ac:dyDescent="0.3">
      <c r="A10" s="49"/>
      <c r="B10" s="49"/>
      <c r="C10" s="49"/>
      <c r="D10" s="49"/>
      <c r="E10" s="49"/>
      <c r="F10" s="49"/>
      <c r="G10" s="49"/>
      <c r="H10" s="49"/>
      <c r="I10" s="49"/>
      <c r="J10" s="49"/>
    </row>
    <row r="11" spans="1:12" x14ac:dyDescent="0.3">
      <c r="A11" s="49"/>
      <c r="B11" s="49"/>
      <c r="C11" s="49"/>
      <c r="D11" s="49"/>
      <c r="E11" s="49"/>
      <c r="F11" s="49"/>
      <c r="G11" s="49"/>
      <c r="H11" s="49"/>
      <c r="I11" s="49"/>
      <c r="J11" s="49"/>
    </row>
    <row r="12" spans="1:12" x14ac:dyDescent="0.3">
      <c r="A12" s="49" t="s">
        <v>10</v>
      </c>
      <c r="B12" s="49"/>
      <c r="C12" s="49"/>
      <c r="D12" s="49"/>
      <c r="E12" s="49"/>
      <c r="F12" s="49"/>
      <c r="G12" s="49"/>
      <c r="H12" s="49"/>
      <c r="I12" s="49"/>
      <c r="J12" s="49"/>
    </row>
    <row r="13" spans="1:12" x14ac:dyDescent="0.3">
      <c r="A13" s="1077" t="s">
        <v>233</v>
      </c>
      <c r="B13" s="1077"/>
      <c r="C13" s="1077"/>
      <c r="D13" s="1077"/>
      <c r="E13" s="1077"/>
      <c r="F13" s="1077"/>
      <c r="G13" s="1077"/>
      <c r="H13" s="1077"/>
      <c r="I13" s="1077"/>
      <c r="J13" s="1077"/>
      <c r="K13" s="1077"/>
      <c r="L13" s="1077"/>
    </row>
    <row r="14" spans="1:12" x14ac:dyDescent="0.3">
      <c r="A14" s="1077" t="s">
        <v>324</v>
      </c>
      <c r="B14" s="1077"/>
      <c r="C14" s="1077"/>
      <c r="D14" s="1077"/>
      <c r="E14" s="1077"/>
      <c r="F14" s="1077"/>
      <c r="G14" s="1077"/>
      <c r="H14" s="1077"/>
      <c r="I14" s="1077"/>
      <c r="J14" s="1077"/>
      <c r="K14" s="1077"/>
      <c r="L14" s="1077"/>
    </row>
    <row r="15" spans="1:12" x14ac:dyDescent="0.3">
      <c r="A15" s="1077" t="s">
        <v>231</v>
      </c>
      <c r="B15" s="1077"/>
      <c r="C15" s="1077"/>
      <c r="D15" s="1077"/>
      <c r="E15" s="1077"/>
      <c r="F15" s="1077"/>
      <c r="G15" s="1077"/>
      <c r="H15" s="1077"/>
      <c r="I15" s="1077"/>
      <c r="J15" s="1077"/>
      <c r="K15" s="1077"/>
      <c r="L15" s="1077"/>
    </row>
    <row r="16" spans="1:12" x14ac:dyDescent="0.3">
      <c r="A16" s="1077" t="s">
        <v>141</v>
      </c>
      <c r="B16" s="1077"/>
      <c r="C16" s="1077"/>
      <c r="D16" s="1077"/>
      <c r="E16" s="1077"/>
      <c r="F16" s="1077"/>
      <c r="G16" s="1077"/>
      <c r="H16" s="1077"/>
      <c r="I16" s="1077"/>
      <c r="J16" s="1077"/>
      <c r="K16" s="1077"/>
      <c r="L16" s="1077"/>
    </row>
    <row r="17" spans="1:12" x14ac:dyDescent="0.3">
      <c r="A17" s="49"/>
      <c r="B17" s="49"/>
      <c r="C17" s="49"/>
      <c r="D17" s="49"/>
      <c r="E17" s="49"/>
      <c r="F17" s="49"/>
      <c r="G17" s="49"/>
      <c r="H17" s="49"/>
      <c r="I17" s="49"/>
      <c r="J17" s="49"/>
    </row>
    <row r="18" spans="1:12" x14ac:dyDescent="0.3">
      <c r="A18" s="309"/>
      <c r="B18" s="9"/>
      <c r="C18" s="9"/>
      <c r="D18" s="9"/>
      <c r="E18" s="474" t="s">
        <v>15</v>
      </c>
      <c r="F18" s="122" t="s">
        <v>262</v>
      </c>
      <c r="G18" s="10" t="s">
        <v>262</v>
      </c>
      <c r="H18" s="10"/>
      <c r="I18" s="10" t="s">
        <v>262</v>
      </c>
      <c r="J18" s="10"/>
      <c r="K18" s="48"/>
      <c r="L18" s="48"/>
    </row>
    <row r="19" spans="1:12" x14ac:dyDescent="0.3">
      <c r="A19" s="9"/>
      <c r="B19" s="9"/>
      <c r="C19" s="9"/>
      <c r="D19" s="9"/>
      <c r="E19" s="474" t="s">
        <v>312</v>
      </c>
      <c r="F19" s="122" t="s">
        <v>305</v>
      </c>
      <c r="G19" s="122" t="s">
        <v>290</v>
      </c>
      <c r="H19" s="122" t="s">
        <v>290</v>
      </c>
      <c r="I19" s="122" t="s">
        <v>277</v>
      </c>
      <c r="J19" s="122" t="s">
        <v>277</v>
      </c>
      <c r="K19" s="122" t="s">
        <v>270</v>
      </c>
      <c r="L19" s="122" t="s">
        <v>270</v>
      </c>
    </row>
    <row r="20" spans="1:12" ht="16.2" thickBot="1" x14ac:dyDescent="0.35">
      <c r="A20" s="11"/>
      <c r="B20" s="60"/>
      <c r="C20" s="60"/>
      <c r="D20" s="121"/>
      <c r="E20" s="475" t="s">
        <v>20</v>
      </c>
      <c r="F20" s="54" t="s">
        <v>20</v>
      </c>
      <c r="G20" s="54" t="s">
        <v>20</v>
      </c>
      <c r="H20" s="54" t="s">
        <v>21</v>
      </c>
      <c r="I20" s="54" t="s">
        <v>20</v>
      </c>
      <c r="J20" s="54" t="s">
        <v>21</v>
      </c>
      <c r="K20" s="54" t="s">
        <v>20</v>
      </c>
      <c r="L20" s="54" t="s">
        <v>21</v>
      </c>
    </row>
    <row r="21" spans="1:12" ht="16.2" thickTop="1" x14ac:dyDescent="0.3">
      <c r="A21" s="244" t="s">
        <v>22</v>
      </c>
      <c r="B21" s="244"/>
      <c r="C21" s="244"/>
      <c r="D21" s="244"/>
      <c r="E21" s="462"/>
      <c r="F21" s="244"/>
      <c r="G21" s="68"/>
      <c r="H21" s="68"/>
      <c r="I21" s="168"/>
      <c r="J21" s="168"/>
      <c r="K21" s="244"/>
      <c r="L21" s="244"/>
    </row>
    <row r="22" spans="1:12" x14ac:dyDescent="0.3">
      <c r="A22" s="244"/>
      <c r="B22" s="244"/>
      <c r="C22" s="244"/>
      <c r="D22" s="244"/>
      <c r="E22" s="462"/>
      <c r="F22" s="244"/>
      <c r="G22" s="68"/>
      <c r="H22" s="68"/>
      <c r="I22" s="168"/>
      <c r="J22" s="168"/>
      <c r="K22" s="244"/>
      <c r="L22" s="244"/>
    </row>
    <row r="23" spans="1:12" x14ac:dyDescent="0.3">
      <c r="A23" s="485" t="s">
        <v>23</v>
      </c>
      <c r="B23" s="486" t="s">
        <v>24</v>
      </c>
      <c r="C23" s="486" t="s">
        <v>25</v>
      </c>
      <c r="D23" s="486"/>
      <c r="E23" s="476"/>
      <c r="F23" s="486"/>
      <c r="G23" s="68"/>
      <c r="H23" s="68"/>
      <c r="I23" s="168"/>
      <c r="J23" s="168"/>
      <c r="K23" s="244"/>
      <c r="L23" s="244"/>
    </row>
    <row r="24" spans="1:12" x14ac:dyDescent="0.3">
      <c r="A24" s="244" t="s">
        <v>26</v>
      </c>
      <c r="B24" s="244"/>
      <c r="C24" s="244"/>
      <c r="D24" s="244"/>
      <c r="E24" s="462"/>
      <c r="F24" s="244"/>
      <c r="G24" s="64"/>
      <c r="H24" s="64"/>
      <c r="I24" s="169"/>
      <c r="J24" s="169"/>
      <c r="K24" s="238"/>
      <c r="L24" s="238"/>
    </row>
    <row r="25" spans="1:12" x14ac:dyDescent="0.3">
      <c r="A25" s="462" t="s">
        <v>291</v>
      </c>
      <c r="B25" s="463">
        <v>17000</v>
      </c>
      <c r="C25" s="464">
        <v>31.5</v>
      </c>
      <c r="D25" s="238"/>
      <c r="E25" s="464"/>
      <c r="F25" s="238"/>
      <c r="G25" s="341">
        <f>B25*C25</f>
        <v>535500</v>
      </c>
      <c r="H25" s="473">
        <v>516172.58</v>
      </c>
      <c r="I25" s="312">
        <f>B25*C25</f>
        <v>535500</v>
      </c>
      <c r="J25" s="313">
        <v>515225.21</v>
      </c>
      <c r="K25" s="277">
        <v>450500</v>
      </c>
      <c r="L25" s="238">
        <v>460871.39</v>
      </c>
    </row>
    <row r="26" spans="1:12" x14ac:dyDescent="0.3">
      <c r="A26" s="462" t="s">
        <v>306</v>
      </c>
      <c r="B26" s="463">
        <v>16500</v>
      </c>
      <c r="C26" s="464">
        <v>31.5</v>
      </c>
      <c r="D26" s="238"/>
      <c r="E26" s="464"/>
      <c r="F26" s="464">
        <f>B26*C26</f>
        <v>519750</v>
      </c>
      <c r="H26" s="341"/>
      <c r="I26" s="314"/>
      <c r="J26" s="312"/>
      <c r="K26" s="239"/>
      <c r="L26" s="245"/>
    </row>
    <row r="27" spans="1:12" x14ac:dyDescent="0.3">
      <c r="A27" s="462" t="s">
        <v>311</v>
      </c>
      <c r="B27" s="463">
        <v>16100</v>
      </c>
      <c r="C27" s="464">
        <v>33</v>
      </c>
      <c r="D27" s="464"/>
      <c r="E27" s="464">
        <f>B27*C27</f>
        <v>531300</v>
      </c>
      <c r="F27" s="239"/>
      <c r="G27" s="342"/>
      <c r="H27" s="342"/>
      <c r="I27" s="315"/>
      <c r="J27" s="315"/>
      <c r="K27" s="238"/>
      <c r="L27" s="238"/>
    </row>
    <row r="28" spans="1:12" x14ac:dyDescent="0.3">
      <c r="A28" s="244" t="s">
        <v>31</v>
      </c>
      <c r="B28" s="244"/>
      <c r="C28" s="238"/>
      <c r="D28" s="238"/>
      <c r="E28" s="464"/>
      <c r="F28" s="238"/>
      <c r="G28" s="343"/>
      <c r="H28" s="343"/>
      <c r="I28" s="316"/>
      <c r="J28" s="316"/>
      <c r="K28" s="240"/>
      <c r="L28" s="240"/>
    </row>
    <row r="29" spans="1:12" x14ac:dyDescent="0.3">
      <c r="A29" s="244" t="str">
        <f>$A$26</f>
        <v>FY 2007-2008</v>
      </c>
      <c r="B29" s="466">
        <v>2100</v>
      </c>
      <c r="C29" s="238">
        <v>25</v>
      </c>
      <c r="D29" s="238"/>
      <c r="E29" s="464"/>
      <c r="F29" s="280"/>
      <c r="G29" s="344">
        <f>B29*C29</f>
        <v>52500</v>
      </c>
      <c r="H29" s="344">
        <v>46274.9</v>
      </c>
      <c r="I29" s="317">
        <f>B29*C29</f>
        <v>52500</v>
      </c>
      <c r="J29" s="318">
        <v>5786.02</v>
      </c>
      <c r="K29" s="279">
        <v>37500</v>
      </c>
      <c r="L29" s="280">
        <v>40673.550000000003</v>
      </c>
    </row>
    <row r="30" spans="1:12" x14ac:dyDescent="0.3">
      <c r="A30" s="465" t="str">
        <f>$A$27</f>
        <v>FY 2008-2009</v>
      </c>
      <c r="B30" s="466">
        <v>2100</v>
      </c>
      <c r="C30" s="467">
        <v>25</v>
      </c>
      <c r="D30" s="238"/>
      <c r="E30" s="464"/>
      <c r="F30" s="487">
        <f>B30*C30</f>
        <v>52500</v>
      </c>
      <c r="H30" s="344"/>
      <c r="I30" s="319"/>
      <c r="J30" s="319"/>
      <c r="K30" s="339"/>
      <c r="L30" s="279"/>
    </row>
    <row r="31" spans="1:12" x14ac:dyDescent="0.3">
      <c r="A31" s="465" t="str">
        <f>$A$27</f>
        <v>FY 2008-2009</v>
      </c>
      <c r="B31" s="466">
        <v>2000</v>
      </c>
      <c r="C31" s="467">
        <v>25</v>
      </c>
      <c r="D31" s="467"/>
      <c r="E31" s="467">
        <f>B31*C31</f>
        <v>50000</v>
      </c>
      <c r="F31" s="239"/>
      <c r="G31" s="345"/>
      <c r="H31" s="345"/>
      <c r="I31" s="320"/>
      <c r="J31" s="320"/>
      <c r="K31" s="280"/>
      <c r="L31" s="280"/>
    </row>
    <row r="32" spans="1:12" x14ac:dyDescent="0.3">
      <c r="A32" s="465" t="s">
        <v>189</v>
      </c>
      <c r="B32" s="466"/>
      <c r="C32" s="467"/>
      <c r="D32" s="467"/>
      <c r="E32" s="467">
        <v>5000</v>
      </c>
      <c r="F32" s="487">
        <v>10000</v>
      </c>
      <c r="G32" s="345">
        <v>5000</v>
      </c>
      <c r="H32" s="345">
        <v>9804.1</v>
      </c>
      <c r="I32" s="321">
        <v>10000</v>
      </c>
      <c r="J32" s="321">
        <v>13227.26</v>
      </c>
      <c r="K32" s="280">
        <v>10000</v>
      </c>
      <c r="L32" s="280">
        <v>13383.07</v>
      </c>
    </row>
    <row r="33" spans="1:12" x14ac:dyDescent="0.3">
      <c r="A33" s="462" t="s">
        <v>295</v>
      </c>
      <c r="B33" s="462"/>
      <c r="C33" s="462"/>
      <c r="D33" s="462"/>
      <c r="E33" s="462">
        <v>29500</v>
      </c>
      <c r="F33" s="283">
        <f>G33*1.04</f>
        <v>26000</v>
      </c>
      <c r="G33" s="346">
        <v>25000</v>
      </c>
      <c r="H33" s="346">
        <v>25000</v>
      </c>
      <c r="I33" s="318">
        <v>21800</v>
      </c>
      <c r="J33" s="318">
        <v>21800</v>
      </c>
      <c r="K33" s="280">
        <v>21000</v>
      </c>
      <c r="L33" s="280">
        <v>21000</v>
      </c>
    </row>
    <row r="34" spans="1:12" x14ac:dyDescent="0.3">
      <c r="A34" s="462" t="s">
        <v>280</v>
      </c>
      <c r="B34" s="463"/>
      <c r="C34" s="464"/>
      <c r="D34" s="464"/>
      <c r="E34" s="464">
        <v>9500</v>
      </c>
      <c r="F34" s="283">
        <v>9500</v>
      </c>
      <c r="G34" s="346">
        <v>8000</v>
      </c>
      <c r="H34" s="346">
        <v>4183.76</v>
      </c>
      <c r="I34" s="318">
        <v>6000</v>
      </c>
      <c r="J34" s="318">
        <v>16199.19</v>
      </c>
      <c r="K34" s="280">
        <v>5000</v>
      </c>
      <c r="L34" s="280">
        <v>921.24999999999909</v>
      </c>
    </row>
    <row r="35" spans="1:12" x14ac:dyDescent="0.3">
      <c r="A35" s="244" t="s">
        <v>35</v>
      </c>
      <c r="B35" s="244"/>
      <c r="C35" s="244"/>
      <c r="D35" s="244"/>
      <c r="E35" s="462">
        <v>10000</v>
      </c>
      <c r="F35" s="280">
        <v>10000</v>
      </c>
      <c r="G35" s="344">
        <v>10000</v>
      </c>
      <c r="H35" s="344">
        <v>1906.87</v>
      </c>
      <c r="I35" s="318">
        <v>16500</v>
      </c>
      <c r="J35" s="318">
        <v>24671.7</v>
      </c>
      <c r="K35" s="280">
        <v>10000</v>
      </c>
      <c r="L35" s="280">
        <v>1604.63</v>
      </c>
    </row>
    <row r="36" spans="1:12" x14ac:dyDescent="0.3">
      <c r="A36" s="244" t="s">
        <v>38</v>
      </c>
      <c r="B36" s="244"/>
      <c r="C36" s="244"/>
      <c r="D36" s="244"/>
      <c r="E36" s="462"/>
      <c r="F36" s="280"/>
      <c r="G36" s="344"/>
      <c r="H36" s="344"/>
      <c r="I36" s="318"/>
      <c r="J36" s="318"/>
      <c r="K36" s="280"/>
      <c r="L36" s="279"/>
    </row>
    <row r="37" spans="1:12" x14ac:dyDescent="0.3">
      <c r="A37" s="244" t="str">
        <f>$A$25</f>
        <v>FY 2006-2007</v>
      </c>
      <c r="B37" s="468">
        <f>B25</f>
        <v>17000</v>
      </c>
      <c r="C37" s="238">
        <v>3.25</v>
      </c>
      <c r="D37" s="238"/>
      <c r="E37" s="464"/>
      <c r="F37" s="280"/>
      <c r="G37" s="344">
        <f>B37*C37</f>
        <v>55250</v>
      </c>
      <c r="H37" s="344">
        <v>53257.23</v>
      </c>
      <c r="I37" s="317">
        <f>B37*C37</f>
        <v>55250</v>
      </c>
      <c r="J37" s="318">
        <v>54954.2</v>
      </c>
      <c r="K37" s="279">
        <v>55250</v>
      </c>
      <c r="L37" s="280">
        <v>56521.97</v>
      </c>
    </row>
    <row r="38" spans="1:12" x14ac:dyDescent="0.3">
      <c r="A38" s="244" t="s">
        <v>40</v>
      </c>
      <c r="B38" s="468">
        <v>250</v>
      </c>
      <c r="C38" s="238">
        <v>5</v>
      </c>
      <c r="D38" s="238"/>
      <c r="E38" s="464"/>
      <c r="F38" s="280"/>
      <c r="G38" s="344">
        <f>B38*C38</f>
        <v>1250</v>
      </c>
      <c r="H38" s="344">
        <v>445</v>
      </c>
      <c r="I38" s="317">
        <f>B38*C38</f>
        <v>1250</v>
      </c>
      <c r="J38" s="319">
        <v>595</v>
      </c>
      <c r="K38" s="279">
        <v>1250</v>
      </c>
      <c r="L38" s="280">
        <v>150</v>
      </c>
    </row>
    <row r="39" spans="1:12" x14ac:dyDescent="0.3">
      <c r="A39" s="244" t="str">
        <f>$A$26</f>
        <v>FY 2007-2008</v>
      </c>
      <c r="B39" s="468">
        <f>B26</f>
        <v>16500</v>
      </c>
      <c r="C39" s="467">
        <v>3.25</v>
      </c>
      <c r="D39" s="238"/>
      <c r="E39" s="464"/>
      <c r="F39" s="280">
        <f>B39*C39</f>
        <v>53625</v>
      </c>
      <c r="G39" s="345"/>
      <c r="H39" s="345"/>
      <c r="I39" s="320"/>
      <c r="J39" s="319"/>
      <c r="K39" s="339"/>
      <c r="L39" s="279"/>
    </row>
    <row r="40" spans="1:12" x14ac:dyDescent="0.3">
      <c r="A40" s="244" t="s">
        <v>40</v>
      </c>
      <c r="B40" s="468">
        <v>250</v>
      </c>
      <c r="C40" s="238">
        <v>5</v>
      </c>
      <c r="D40" s="238"/>
      <c r="E40" s="464"/>
      <c r="F40" s="280">
        <f>B40*C40</f>
        <v>1250</v>
      </c>
      <c r="G40" s="344"/>
      <c r="H40" s="344"/>
      <c r="I40" s="319"/>
      <c r="J40" s="319"/>
      <c r="K40" s="339"/>
      <c r="L40" s="279"/>
    </row>
    <row r="41" spans="1:12" x14ac:dyDescent="0.3">
      <c r="A41" s="465" t="str">
        <f>$A$27</f>
        <v>FY 2008-2009</v>
      </c>
      <c r="B41" s="466">
        <f>B27</f>
        <v>16100</v>
      </c>
      <c r="C41" s="467">
        <v>4</v>
      </c>
      <c r="D41" s="467"/>
      <c r="E41" s="467">
        <f>B41*C41</f>
        <v>64400</v>
      </c>
      <c r="F41" s="283"/>
      <c r="G41" s="345"/>
      <c r="H41" s="345"/>
      <c r="I41" s="319"/>
      <c r="J41" s="319"/>
      <c r="K41" s="280"/>
      <c r="L41" s="280"/>
    </row>
    <row r="42" spans="1:12" x14ac:dyDescent="0.3">
      <c r="A42" s="244" t="s">
        <v>40</v>
      </c>
      <c r="B42" s="468">
        <v>250</v>
      </c>
      <c r="C42" s="238">
        <v>5</v>
      </c>
      <c r="D42" s="238"/>
      <c r="E42" s="467">
        <f>B42*C42</f>
        <v>1250</v>
      </c>
      <c r="F42" s="283"/>
      <c r="G42" s="344"/>
      <c r="H42" s="344"/>
      <c r="I42" s="319"/>
      <c r="J42" s="319"/>
      <c r="K42" s="280"/>
      <c r="L42" s="280"/>
    </row>
    <row r="43" spans="1:12" x14ac:dyDescent="0.3">
      <c r="A43" s="244" t="s">
        <v>209</v>
      </c>
      <c r="B43" s="239"/>
      <c r="C43" s="239"/>
      <c r="D43" s="238"/>
      <c r="E43" s="464"/>
      <c r="F43" s="280"/>
      <c r="G43" s="344"/>
      <c r="H43" s="344"/>
      <c r="I43" s="318"/>
      <c r="J43" s="318"/>
      <c r="K43" s="280"/>
      <c r="L43" s="280"/>
    </row>
    <row r="44" spans="1:12" x14ac:dyDescent="0.3">
      <c r="A44" s="244" t="str">
        <f>$A$25</f>
        <v>FY 2006-2007</v>
      </c>
      <c r="B44" s="468">
        <f>+B25</f>
        <v>17000</v>
      </c>
      <c r="C44" s="238">
        <v>1</v>
      </c>
      <c r="D44" s="238"/>
      <c r="E44" s="464"/>
      <c r="F44" s="280"/>
      <c r="G44" s="344">
        <f>B44*C44</f>
        <v>17000</v>
      </c>
      <c r="H44" s="344">
        <v>16399.86</v>
      </c>
      <c r="I44" s="317">
        <f>B44*C44</f>
        <v>17000</v>
      </c>
      <c r="J44" s="318">
        <v>33769.53</v>
      </c>
      <c r="K44" s="280">
        <v>25500</v>
      </c>
      <c r="L44" s="280">
        <v>26087.06</v>
      </c>
    </row>
    <row r="45" spans="1:12" x14ac:dyDescent="0.3">
      <c r="A45" s="244" t="str">
        <f>$A$26</f>
        <v>FY 2007-2008</v>
      </c>
      <c r="B45" s="468">
        <f>+B26</f>
        <v>16500</v>
      </c>
      <c r="C45" s="464">
        <v>1</v>
      </c>
      <c r="D45" s="238"/>
      <c r="E45" s="464"/>
      <c r="F45" s="280">
        <f>B45*C45</f>
        <v>16500</v>
      </c>
      <c r="G45" s="346"/>
      <c r="H45" s="346"/>
      <c r="I45" s="317"/>
      <c r="J45" s="317"/>
      <c r="K45" s="280"/>
      <c r="L45" s="280"/>
    </row>
    <row r="46" spans="1:12" x14ac:dyDescent="0.3">
      <c r="A46" s="462" t="str">
        <f>$A$27</f>
        <v>FY 2008-2009</v>
      </c>
      <c r="B46" s="463">
        <f>+B27</f>
        <v>16100</v>
      </c>
      <c r="C46" s="464">
        <v>2</v>
      </c>
      <c r="D46" s="464"/>
      <c r="E46" s="464">
        <f>B46*C46</f>
        <v>32200</v>
      </c>
      <c r="F46" s="283"/>
      <c r="G46" s="346"/>
      <c r="H46" s="346"/>
      <c r="I46" s="319"/>
      <c r="J46" s="319"/>
      <c r="K46" s="339"/>
      <c r="L46" s="280"/>
    </row>
    <row r="47" spans="1:12" x14ac:dyDescent="0.3">
      <c r="A47" s="462" t="s">
        <v>328</v>
      </c>
      <c r="B47" s="463"/>
      <c r="C47" s="464"/>
      <c r="D47" s="464"/>
      <c r="E47" s="464">
        <v>25000</v>
      </c>
      <c r="F47" s="283">
        <v>22000</v>
      </c>
      <c r="G47" s="346">
        <v>22000</v>
      </c>
      <c r="H47" s="346">
        <v>21175.67</v>
      </c>
      <c r="I47" s="317">
        <v>22000</v>
      </c>
      <c r="J47" s="317">
        <v>16023</v>
      </c>
      <c r="K47" s="280">
        <v>15000</v>
      </c>
      <c r="L47" s="280">
        <v>19171</v>
      </c>
    </row>
    <row r="48" spans="1:12" x14ac:dyDescent="0.3">
      <c r="A48" s="462" t="s">
        <v>248</v>
      </c>
      <c r="B48" s="463"/>
      <c r="C48" s="464"/>
      <c r="D48" s="464"/>
      <c r="E48" s="464">
        <v>17500</v>
      </c>
      <c r="F48" s="283">
        <v>10000</v>
      </c>
      <c r="G48" s="346">
        <v>4000</v>
      </c>
      <c r="H48" s="346">
        <v>19385.79</v>
      </c>
      <c r="I48" s="317">
        <v>10000</v>
      </c>
      <c r="J48" s="317">
        <v>15237.4</v>
      </c>
      <c r="K48" s="283">
        <v>18000</v>
      </c>
      <c r="L48" s="283">
        <v>9112.6</v>
      </c>
    </row>
    <row r="49" spans="1:12" x14ac:dyDescent="0.3">
      <c r="A49" s="462" t="s">
        <v>310</v>
      </c>
      <c r="B49" s="463"/>
      <c r="C49" s="509"/>
      <c r="D49" s="464"/>
      <c r="E49" s="464">
        <v>69000</v>
      </c>
      <c r="F49" s="283">
        <f>G49*1.04</f>
        <v>54288</v>
      </c>
      <c r="G49" s="346">
        <v>52200</v>
      </c>
      <c r="H49" s="346">
        <v>52200</v>
      </c>
      <c r="I49" s="317">
        <v>50600</v>
      </c>
      <c r="J49" s="317">
        <v>50600</v>
      </c>
      <c r="K49" s="283">
        <v>46000</v>
      </c>
      <c r="L49" s="283">
        <v>46000</v>
      </c>
    </row>
    <row r="50" spans="1:12" x14ac:dyDescent="0.3">
      <c r="A50" s="462" t="s">
        <v>42</v>
      </c>
      <c r="B50" s="246"/>
      <c r="C50" s="246"/>
      <c r="D50" s="246"/>
      <c r="E50" s="464">
        <v>5000</v>
      </c>
      <c r="F50" s="283">
        <v>4500</v>
      </c>
      <c r="G50" s="346">
        <v>4500</v>
      </c>
      <c r="H50" s="346">
        <v>5265.05</v>
      </c>
      <c r="I50" s="318">
        <v>4000</v>
      </c>
      <c r="J50" s="318">
        <v>4550.0600000000004</v>
      </c>
      <c r="K50" s="280">
        <v>2500</v>
      </c>
      <c r="L50" s="280">
        <v>3997.55</v>
      </c>
    </row>
    <row r="51" spans="1:12" x14ac:dyDescent="0.3">
      <c r="A51" s="244" t="s">
        <v>191</v>
      </c>
      <c r="B51" s="136"/>
      <c r="C51" s="100"/>
      <c r="D51" s="62"/>
      <c r="E51" s="464">
        <v>5000</v>
      </c>
      <c r="F51" s="280">
        <v>5000</v>
      </c>
      <c r="G51" s="344">
        <v>5000</v>
      </c>
      <c r="H51" s="344">
        <v>4529</v>
      </c>
      <c r="I51" s="322">
        <v>5000</v>
      </c>
      <c r="J51" s="322">
        <v>3982</v>
      </c>
      <c r="K51" s="284">
        <v>5000</v>
      </c>
      <c r="L51" s="284">
        <v>7873</v>
      </c>
    </row>
    <row r="52" spans="1:12" ht="16.2" thickBot="1" x14ac:dyDescent="0.35">
      <c r="A52" s="9" t="s">
        <v>44</v>
      </c>
      <c r="B52" s="63"/>
      <c r="C52" s="62"/>
      <c r="D52" s="62"/>
      <c r="E52" s="481">
        <f t="shared" ref="E52:L52" si="0">SUM(E25:E51)</f>
        <v>854650</v>
      </c>
      <c r="F52" s="488">
        <f t="shared" si="0"/>
        <v>794913</v>
      </c>
      <c r="G52" s="347">
        <f>SUM(G25:G51)</f>
        <v>797200</v>
      </c>
      <c r="H52" s="347">
        <f>SUM(H25:H51)</f>
        <v>775999.81</v>
      </c>
      <c r="I52" s="323">
        <f t="shared" si="0"/>
        <v>807400</v>
      </c>
      <c r="J52" s="323">
        <f t="shared" si="0"/>
        <v>776620.57</v>
      </c>
      <c r="K52" s="243">
        <f t="shared" si="0"/>
        <v>702500</v>
      </c>
      <c r="L52" s="243">
        <f t="shared" si="0"/>
        <v>707367.07000000007</v>
      </c>
    </row>
    <row r="53" spans="1:12" ht="16.2" thickTop="1" x14ac:dyDescent="0.3">
      <c r="A53" s="49"/>
      <c r="B53" s="49"/>
      <c r="C53" s="49"/>
      <c r="D53" s="49"/>
      <c r="E53" s="150"/>
      <c r="F53" s="244"/>
      <c r="G53" s="348"/>
      <c r="H53" s="348"/>
      <c r="I53" s="324"/>
      <c r="J53" s="324"/>
      <c r="K53" s="244"/>
      <c r="L53" s="244"/>
    </row>
    <row r="54" spans="1:12" x14ac:dyDescent="0.3">
      <c r="A54" s="9" t="s">
        <v>46</v>
      </c>
      <c r="B54" s="63"/>
      <c r="C54" s="62"/>
      <c r="D54" s="62"/>
      <c r="E54" s="142"/>
      <c r="F54" s="62"/>
      <c r="G54" s="348"/>
      <c r="H54" s="348"/>
      <c r="I54" s="324"/>
      <c r="J54" s="324"/>
      <c r="K54" s="244"/>
      <c r="L54" s="244"/>
    </row>
    <row r="55" spans="1:12" x14ac:dyDescent="0.3">
      <c r="A55" s="9" t="s">
        <v>47</v>
      </c>
      <c r="B55" s="63"/>
      <c r="C55" s="62"/>
      <c r="D55" s="62"/>
      <c r="E55" s="142"/>
      <c r="F55" s="62"/>
      <c r="G55" s="348"/>
      <c r="H55" s="348"/>
      <c r="I55" s="324"/>
      <c r="J55" s="324"/>
      <c r="K55" s="244"/>
      <c r="L55" s="244"/>
    </row>
    <row r="56" spans="1:12" x14ac:dyDescent="0.3">
      <c r="A56" s="244" t="s">
        <v>72</v>
      </c>
      <c r="B56" s="468"/>
      <c r="C56" s="244"/>
      <c r="D56" s="244"/>
      <c r="E56" s="462">
        <v>1560</v>
      </c>
      <c r="F56" s="280">
        <v>1650</v>
      </c>
      <c r="G56" s="344">
        <v>1650</v>
      </c>
      <c r="H56" s="344">
        <v>1464.75</v>
      </c>
      <c r="I56" s="319">
        <v>1560</v>
      </c>
      <c r="J56" s="319">
        <v>1538</v>
      </c>
      <c r="K56" s="279">
        <v>1560</v>
      </c>
      <c r="L56" s="279">
        <v>1538</v>
      </c>
    </row>
    <row r="57" spans="1:12" x14ac:dyDescent="0.3">
      <c r="A57" s="244" t="s">
        <v>177</v>
      </c>
      <c r="B57" s="468"/>
      <c r="C57" s="244"/>
      <c r="D57" s="244"/>
      <c r="E57" s="462">
        <v>200</v>
      </c>
      <c r="F57" s="280">
        <v>50</v>
      </c>
      <c r="G57" s="344">
        <v>50</v>
      </c>
      <c r="H57" s="344">
        <v>272.14</v>
      </c>
      <c r="I57" s="319">
        <v>50</v>
      </c>
      <c r="J57" s="319">
        <v>197.75</v>
      </c>
      <c r="K57" s="279">
        <v>50</v>
      </c>
      <c r="L57" s="279">
        <v>125.9</v>
      </c>
    </row>
    <row r="58" spans="1:12" x14ac:dyDescent="0.3">
      <c r="A58" s="462" t="s">
        <v>159</v>
      </c>
      <c r="B58" s="463"/>
      <c r="C58" s="462"/>
      <c r="D58" s="462"/>
      <c r="E58" s="462">
        <v>14000</v>
      </c>
      <c r="F58" s="283">
        <v>15000</v>
      </c>
      <c r="G58" s="346">
        <v>15000</v>
      </c>
      <c r="H58" s="346">
        <v>10738.69</v>
      </c>
      <c r="I58" s="325">
        <v>15000</v>
      </c>
      <c r="J58" s="325">
        <v>13624.98</v>
      </c>
      <c r="K58" s="285">
        <v>11000</v>
      </c>
      <c r="L58" s="285">
        <v>9210.42</v>
      </c>
    </row>
    <row r="59" spans="1:12" x14ac:dyDescent="0.3">
      <c r="A59" s="244" t="s">
        <v>161</v>
      </c>
      <c r="B59" s="468"/>
      <c r="C59" s="244"/>
      <c r="D59" s="244"/>
      <c r="E59" s="462">
        <v>1600</v>
      </c>
      <c r="F59" s="283">
        <v>1600</v>
      </c>
      <c r="G59" s="344">
        <v>1200</v>
      </c>
      <c r="H59" s="344">
        <v>1568.12</v>
      </c>
      <c r="I59" s="319">
        <v>1200</v>
      </c>
      <c r="J59" s="319">
        <v>1409.5</v>
      </c>
      <c r="K59" s="279">
        <v>1200</v>
      </c>
      <c r="L59" s="279">
        <v>900</v>
      </c>
    </row>
    <row r="60" spans="1:12" x14ac:dyDescent="0.3">
      <c r="A60" s="244" t="s">
        <v>65</v>
      </c>
      <c r="B60" s="468"/>
      <c r="C60" s="244"/>
      <c r="D60" s="244"/>
      <c r="E60" s="462">
        <v>6800</v>
      </c>
      <c r="F60" s="283">
        <v>6200</v>
      </c>
      <c r="G60" s="344">
        <v>10000</v>
      </c>
      <c r="H60" s="344">
        <v>6675.02</v>
      </c>
      <c r="I60" s="319">
        <v>5400</v>
      </c>
      <c r="J60" s="319">
        <v>1130.1099999999999</v>
      </c>
      <c r="K60" s="279">
        <v>5000</v>
      </c>
      <c r="L60" s="279">
        <v>9328.18</v>
      </c>
    </row>
    <row r="61" spans="1:12" x14ac:dyDescent="0.3">
      <c r="A61" s="244" t="s">
        <v>60</v>
      </c>
      <c r="B61" s="468"/>
      <c r="C61" s="244"/>
      <c r="D61" s="244"/>
      <c r="E61" s="462">
        <v>4400</v>
      </c>
      <c r="F61" s="280">
        <v>2750</v>
      </c>
      <c r="G61" s="344">
        <v>2350</v>
      </c>
      <c r="H61" s="344">
        <v>4039</v>
      </c>
      <c r="I61" s="319">
        <v>2350</v>
      </c>
      <c r="J61" s="319">
        <v>2511</v>
      </c>
      <c r="K61" s="279">
        <v>2050</v>
      </c>
      <c r="L61" s="279">
        <v>2918</v>
      </c>
    </row>
    <row r="62" spans="1:12" x14ac:dyDescent="0.3">
      <c r="A62" s="244" t="s">
        <v>229</v>
      </c>
      <c r="B62" s="468"/>
      <c r="C62" s="244"/>
      <c r="D62" s="244"/>
      <c r="E62" s="462">
        <v>2800</v>
      </c>
      <c r="F62" s="283">
        <v>4000</v>
      </c>
      <c r="G62" s="344">
        <v>5000</v>
      </c>
      <c r="H62" s="344">
        <v>3194.36</v>
      </c>
      <c r="I62" s="319">
        <v>7400</v>
      </c>
      <c r="J62" s="319">
        <v>3690.19</v>
      </c>
      <c r="K62" s="279">
        <v>6500</v>
      </c>
      <c r="L62" s="279">
        <v>4298.2700000000004</v>
      </c>
    </row>
    <row r="63" spans="1:12" x14ac:dyDescent="0.3">
      <c r="A63" s="244" t="s">
        <v>246</v>
      </c>
      <c r="B63" s="468"/>
      <c r="C63" s="244"/>
      <c r="D63" s="244"/>
      <c r="E63" s="462">
        <v>7250</v>
      </c>
      <c r="F63" s="283">
        <v>7400</v>
      </c>
      <c r="G63" s="344">
        <v>7300</v>
      </c>
      <c r="H63" s="344">
        <v>7118.54</v>
      </c>
      <c r="I63" s="319">
        <v>7200</v>
      </c>
      <c r="J63" s="319">
        <v>7365.54</v>
      </c>
      <c r="K63" s="279">
        <v>7200</v>
      </c>
      <c r="L63" s="279">
        <v>7281.92</v>
      </c>
    </row>
    <row r="64" spans="1:12" x14ac:dyDescent="0.3">
      <c r="A64" s="244" t="s">
        <v>252</v>
      </c>
      <c r="B64" s="468"/>
      <c r="C64" s="244"/>
      <c r="D64" s="244"/>
      <c r="E64" s="462">
        <v>23200</v>
      </c>
      <c r="F64" s="283">
        <v>19800</v>
      </c>
      <c r="G64" s="344">
        <v>18000</v>
      </c>
      <c r="H64" s="344">
        <v>21561.49</v>
      </c>
      <c r="I64" s="319">
        <v>18000</v>
      </c>
      <c r="J64" s="319">
        <v>18674.68</v>
      </c>
      <c r="K64" s="279">
        <v>20000</v>
      </c>
      <c r="L64" s="279">
        <v>15901.3</v>
      </c>
    </row>
    <row r="65" spans="1:12" x14ac:dyDescent="0.3">
      <c r="A65" s="244" t="s">
        <v>176</v>
      </c>
      <c r="B65" s="468"/>
      <c r="C65" s="244"/>
      <c r="D65" s="244"/>
      <c r="E65" s="462">
        <v>100</v>
      </c>
      <c r="F65" s="280">
        <v>100</v>
      </c>
      <c r="G65" s="344">
        <v>100</v>
      </c>
      <c r="H65" s="344">
        <v>0</v>
      </c>
      <c r="I65" s="319">
        <v>100</v>
      </c>
      <c r="J65" s="319"/>
      <c r="K65" s="279">
        <v>100</v>
      </c>
      <c r="L65" s="279">
        <v>0</v>
      </c>
    </row>
    <row r="66" spans="1:12" x14ac:dyDescent="0.3">
      <c r="A66" s="244" t="s">
        <v>292</v>
      </c>
      <c r="B66" s="468"/>
      <c r="C66" s="244"/>
      <c r="D66" s="244"/>
      <c r="E66" s="462">
        <v>58100</v>
      </c>
      <c r="F66" s="283">
        <v>36800</v>
      </c>
      <c r="G66" s="344">
        <v>35000</v>
      </c>
      <c r="H66" s="344">
        <v>32853.35</v>
      </c>
      <c r="I66" s="319">
        <v>45760</v>
      </c>
      <c r="J66" s="319">
        <v>48205.14</v>
      </c>
      <c r="K66" s="279">
        <v>44000</v>
      </c>
      <c r="L66" s="279">
        <v>44524.45</v>
      </c>
    </row>
    <row r="67" spans="1:12" x14ac:dyDescent="0.3">
      <c r="A67" s="244" t="s">
        <v>57</v>
      </c>
      <c r="B67" s="468"/>
      <c r="C67" s="244"/>
      <c r="D67" s="244"/>
      <c r="E67" s="462">
        <v>5750</v>
      </c>
      <c r="F67" s="283">
        <v>4500</v>
      </c>
      <c r="G67" s="344">
        <v>4200</v>
      </c>
      <c r="H67" s="344">
        <v>4066.9</v>
      </c>
      <c r="I67" s="319">
        <v>4200</v>
      </c>
      <c r="J67" s="319">
        <v>6038.53</v>
      </c>
      <c r="K67" s="279">
        <v>3600</v>
      </c>
      <c r="L67" s="279">
        <v>4415.32</v>
      </c>
    </row>
    <row r="68" spans="1:12" x14ac:dyDescent="0.3">
      <c r="A68" s="244" t="s">
        <v>52</v>
      </c>
      <c r="B68" s="468"/>
      <c r="C68" s="244"/>
      <c r="D68" s="244"/>
      <c r="E68" s="462">
        <v>23400</v>
      </c>
      <c r="F68" s="283">
        <v>21500</v>
      </c>
      <c r="G68" s="344">
        <v>23000</v>
      </c>
      <c r="H68" s="344">
        <v>20263.23</v>
      </c>
      <c r="I68" s="319">
        <v>20500</v>
      </c>
      <c r="J68" s="319">
        <v>19549.38</v>
      </c>
      <c r="K68" s="279">
        <v>18500</v>
      </c>
      <c r="L68" s="279">
        <v>19711.86</v>
      </c>
    </row>
    <row r="69" spans="1:12" x14ac:dyDescent="0.3">
      <c r="A69" s="244" t="s">
        <v>211</v>
      </c>
      <c r="B69" s="468"/>
      <c r="C69" s="244"/>
      <c r="D69" s="244"/>
      <c r="E69" s="462">
        <v>6000</v>
      </c>
      <c r="F69" s="283">
        <v>4950</v>
      </c>
      <c r="G69" s="344">
        <v>7000</v>
      </c>
      <c r="H69" s="344">
        <v>7833.26</v>
      </c>
      <c r="I69" s="319">
        <v>8000</v>
      </c>
      <c r="J69" s="319">
        <v>3637.28</v>
      </c>
      <c r="K69" s="279">
        <v>8500</v>
      </c>
      <c r="L69" s="279">
        <v>6532.46</v>
      </c>
    </row>
    <row r="70" spans="1:12" x14ac:dyDescent="0.3">
      <c r="A70" s="462" t="s">
        <v>117</v>
      </c>
      <c r="B70" s="463"/>
      <c r="C70" s="462"/>
      <c r="D70" s="462"/>
      <c r="E70" s="462">
        <v>14500</v>
      </c>
      <c r="F70" s="283">
        <v>7500</v>
      </c>
      <c r="G70" s="346">
        <v>7500</v>
      </c>
      <c r="H70" s="346">
        <v>18352.900000000001</v>
      </c>
      <c r="I70" s="325">
        <v>7500</v>
      </c>
      <c r="J70" s="325">
        <v>11320.46</v>
      </c>
      <c r="K70" s="285">
        <v>11900</v>
      </c>
      <c r="L70" s="285">
        <v>7314.63</v>
      </c>
    </row>
    <row r="71" spans="1:12" x14ac:dyDescent="0.3">
      <c r="A71" s="244" t="s">
        <v>157</v>
      </c>
      <c r="B71" s="468"/>
      <c r="C71" s="244"/>
      <c r="D71" s="244"/>
      <c r="E71" s="462">
        <v>1250</v>
      </c>
      <c r="F71" s="280">
        <v>150</v>
      </c>
      <c r="G71" s="344">
        <v>300</v>
      </c>
      <c r="H71" s="344">
        <v>150</v>
      </c>
      <c r="I71" s="319">
        <v>300</v>
      </c>
      <c r="J71" s="319">
        <v>300</v>
      </c>
      <c r="K71" s="279">
        <v>300</v>
      </c>
      <c r="L71" s="279">
        <v>300</v>
      </c>
    </row>
    <row r="72" spans="1:12" x14ac:dyDescent="0.3">
      <c r="A72" s="244" t="s">
        <v>54</v>
      </c>
      <c r="B72" s="468"/>
      <c r="C72" s="244"/>
      <c r="D72" s="244"/>
      <c r="E72" s="462">
        <v>22500</v>
      </c>
      <c r="F72" s="280">
        <v>20500</v>
      </c>
      <c r="G72" s="344">
        <v>19000</v>
      </c>
      <c r="H72" s="344">
        <v>19010.12</v>
      </c>
      <c r="I72" s="319">
        <v>17500</v>
      </c>
      <c r="J72" s="319">
        <v>17900.259999999998</v>
      </c>
      <c r="K72" s="279">
        <v>17500</v>
      </c>
      <c r="L72" s="279">
        <v>17500</v>
      </c>
    </row>
    <row r="73" spans="1:12" x14ac:dyDescent="0.3">
      <c r="A73" s="244" t="s">
        <v>50</v>
      </c>
      <c r="B73" s="468"/>
      <c r="C73" s="244"/>
      <c r="D73" s="244"/>
      <c r="E73" s="462">
        <v>123800</v>
      </c>
      <c r="F73" s="280">
        <v>113500</v>
      </c>
      <c r="G73" s="344">
        <v>110000</v>
      </c>
      <c r="H73" s="344">
        <v>113120.22</v>
      </c>
      <c r="I73" s="319">
        <v>99900</v>
      </c>
      <c r="J73" s="319">
        <v>92646.09</v>
      </c>
      <c r="K73" s="279">
        <v>94850</v>
      </c>
      <c r="L73" s="279">
        <v>91606.82</v>
      </c>
    </row>
    <row r="74" spans="1:12" x14ac:dyDescent="0.3">
      <c r="A74" s="244" t="s">
        <v>294</v>
      </c>
      <c r="B74" s="468"/>
      <c r="C74" s="244"/>
      <c r="D74" s="244"/>
      <c r="E74" s="462">
        <v>9000</v>
      </c>
      <c r="F74" s="280">
        <v>7250</v>
      </c>
      <c r="G74" s="344">
        <v>7250</v>
      </c>
      <c r="H74" s="344">
        <v>4661.43</v>
      </c>
      <c r="I74" s="319">
        <v>7250</v>
      </c>
      <c r="J74" s="319">
        <v>6323.53</v>
      </c>
      <c r="K74" s="279">
        <v>3500</v>
      </c>
      <c r="L74" s="279">
        <v>6808.79</v>
      </c>
    </row>
    <row r="75" spans="1:12" x14ac:dyDescent="0.3">
      <c r="A75" s="244" t="s">
        <v>250</v>
      </c>
      <c r="B75" s="239"/>
      <c r="C75" s="468"/>
      <c r="D75" s="244"/>
      <c r="E75" s="462">
        <v>63580</v>
      </c>
      <c r="F75" s="280">
        <v>60840</v>
      </c>
      <c r="G75" s="344">
        <v>58500</v>
      </c>
      <c r="H75" s="344">
        <v>58720.160000000003</v>
      </c>
      <c r="I75" s="319">
        <v>55700</v>
      </c>
      <c r="J75" s="319">
        <v>56280.95</v>
      </c>
      <c r="K75" s="285">
        <v>53550</v>
      </c>
      <c r="L75" s="279">
        <v>53220.79</v>
      </c>
    </row>
    <row r="76" spans="1:12" x14ac:dyDescent="0.3">
      <c r="A76" s="462" t="s">
        <v>48</v>
      </c>
      <c r="B76" s="463"/>
      <c r="C76" s="464"/>
      <c r="D76" s="464"/>
      <c r="E76" s="462">
        <v>97335</v>
      </c>
      <c r="F76" s="283">
        <v>94500</v>
      </c>
      <c r="G76" s="346">
        <v>90700</v>
      </c>
      <c r="H76" s="346">
        <v>94420.22</v>
      </c>
      <c r="I76" s="325">
        <v>88055</v>
      </c>
      <c r="J76" s="325">
        <v>90506.19</v>
      </c>
      <c r="K76" s="285">
        <v>85490</v>
      </c>
      <c r="L76" s="285">
        <v>87676.71</v>
      </c>
    </row>
    <row r="77" spans="1:12" x14ac:dyDescent="0.3">
      <c r="A77" s="244" t="s">
        <v>245</v>
      </c>
      <c r="B77" s="468"/>
      <c r="C77" s="244"/>
      <c r="D77" s="244"/>
      <c r="E77" s="462">
        <v>8400</v>
      </c>
      <c r="F77" s="280">
        <v>8050</v>
      </c>
      <c r="G77" s="344">
        <v>7800</v>
      </c>
      <c r="H77" s="344">
        <v>7800</v>
      </c>
      <c r="I77" s="319">
        <v>7280</v>
      </c>
      <c r="J77" s="319">
        <v>7280</v>
      </c>
      <c r="K77" s="279">
        <v>7000</v>
      </c>
      <c r="L77" s="279">
        <v>7000</v>
      </c>
    </row>
    <row r="78" spans="1:12" x14ac:dyDescent="0.3">
      <c r="A78" s="462" t="s">
        <v>247</v>
      </c>
      <c r="B78" s="463"/>
      <c r="C78" s="462"/>
      <c r="D78" s="462"/>
      <c r="E78" s="462">
        <v>2100</v>
      </c>
      <c r="F78" s="283">
        <v>2000</v>
      </c>
      <c r="G78" s="346">
        <v>1750</v>
      </c>
      <c r="H78" s="346">
        <v>1275.3499999999999</v>
      </c>
      <c r="I78" s="319">
        <v>1750</v>
      </c>
      <c r="J78" s="319">
        <v>1688.85</v>
      </c>
      <c r="K78" s="279">
        <v>1500</v>
      </c>
      <c r="L78" s="279">
        <v>2027.42</v>
      </c>
    </row>
    <row r="79" spans="1:12" x14ac:dyDescent="0.3">
      <c r="A79" s="244" t="s">
        <v>223</v>
      </c>
      <c r="B79" s="468"/>
      <c r="C79" s="238"/>
      <c r="D79" s="238"/>
      <c r="E79" s="462">
        <v>1000</v>
      </c>
      <c r="F79" s="280">
        <v>1100</v>
      </c>
      <c r="G79" s="344">
        <v>1100</v>
      </c>
      <c r="H79" s="344">
        <v>816.22</v>
      </c>
      <c r="I79" s="319">
        <v>1000</v>
      </c>
      <c r="J79" s="319">
        <v>1081</v>
      </c>
      <c r="K79" s="279">
        <v>1250</v>
      </c>
      <c r="L79" s="279">
        <v>958.54</v>
      </c>
    </row>
    <row r="80" spans="1:12" x14ac:dyDescent="0.3">
      <c r="A80" s="244" t="s">
        <v>172</v>
      </c>
      <c r="B80" s="468"/>
      <c r="C80" s="244"/>
      <c r="D80" s="244"/>
      <c r="E80" s="462">
        <v>1500</v>
      </c>
      <c r="F80" s="280">
        <v>1750</v>
      </c>
      <c r="G80" s="344">
        <v>1750</v>
      </c>
      <c r="H80" s="344">
        <v>1167.3</v>
      </c>
      <c r="I80" s="319">
        <v>1900</v>
      </c>
      <c r="J80" s="319">
        <v>455.44</v>
      </c>
      <c r="K80" s="279">
        <v>1750</v>
      </c>
      <c r="L80" s="279">
        <v>1989.12</v>
      </c>
    </row>
    <row r="81" spans="1:12" x14ac:dyDescent="0.3">
      <c r="A81" s="244" t="s">
        <v>56</v>
      </c>
      <c r="B81" s="468"/>
      <c r="C81" s="244"/>
      <c r="D81" s="244"/>
      <c r="E81" s="462">
        <v>4400</v>
      </c>
      <c r="F81" s="280">
        <v>4000</v>
      </c>
      <c r="G81" s="344">
        <v>4000</v>
      </c>
      <c r="H81" s="344">
        <v>2180.06</v>
      </c>
      <c r="I81" s="319">
        <v>4500</v>
      </c>
      <c r="J81" s="319">
        <v>4226.8500000000004</v>
      </c>
      <c r="K81" s="279">
        <v>4500</v>
      </c>
      <c r="L81" s="279">
        <v>4121.13</v>
      </c>
    </row>
    <row r="82" spans="1:12" x14ac:dyDescent="0.3">
      <c r="A82" s="244" t="s">
        <v>158</v>
      </c>
      <c r="B82" s="468"/>
      <c r="C82" s="244"/>
      <c r="D82" s="244"/>
      <c r="E82" s="462">
        <v>18000</v>
      </c>
      <c r="F82" s="280">
        <v>7650</v>
      </c>
      <c r="G82" s="344">
        <v>7000</v>
      </c>
      <c r="H82" s="344">
        <v>6242.53</v>
      </c>
      <c r="I82" s="326">
        <v>7500</v>
      </c>
      <c r="J82" s="326">
        <v>7227.28</v>
      </c>
      <c r="K82" s="286">
        <v>7000</v>
      </c>
      <c r="L82" s="286">
        <v>7062.36</v>
      </c>
    </row>
    <row r="83" spans="1:12" ht="16.2" thickBot="1" x14ac:dyDescent="0.35">
      <c r="A83" s="9" t="s">
        <v>73</v>
      </c>
      <c r="B83" s="63"/>
      <c r="C83" s="276"/>
      <c r="D83" s="49"/>
      <c r="E83" s="489">
        <f t="shared" ref="E83:L83" si="1">SUM(E56:E82)</f>
        <v>522525</v>
      </c>
      <c r="F83" s="311">
        <f t="shared" si="1"/>
        <v>455090</v>
      </c>
      <c r="G83" s="349">
        <f t="shared" si="1"/>
        <v>446500</v>
      </c>
      <c r="H83" s="349">
        <f t="shared" si="1"/>
        <v>449565.35999999987</v>
      </c>
      <c r="I83" s="327">
        <f t="shared" si="1"/>
        <v>436855</v>
      </c>
      <c r="J83" s="327">
        <f t="shared" si="1"/>
        <v>424808.98</v>
      </c>
      <c r="K83" s="311">
        <f t="shared" si="1"/>
        <v>419350</v>
      </c>
      <c r="L83" s="311">
        <f t="shared" si="1"/>
        <v>414272.39</v>
      </c>
    </row>
    <row r="84" spans="1:12" ht="16.2" thickTop="1" x14ac:dyDescent="0.3">
      <c r="A84" s="49"/>
      <c r="B84" s="49"/>
      <c r="C84" s="49"/>
      <c r="D84" s="49"/>
      <c r="E84" s="150"/>
      <c r="F84" s="278"/>
      <c r="G84" s="344"/>
      <c r="H84" s="344"/>
      <c r="I84" s="318"/>
      <c r="J84" s="318"/>
      <c r="K84" s="280"/>
      <c r="L84" s="280"/>
    </row>
    <row r="85" spans="1:12" x14ac:dyDescent="0.3">
      <c r="A85" s="9" t="s">
        <v>74</v>
      </c>
      <c r="B85" s="49"/>
      <c r="C85" s="49"/>
      <c r="D85" s="49"/>
      <c r="E85" s="150"/>
      <c r="F85" s="278"/>
      <c r="G85" s="344"/>
      <c r="H85" s="344"/>
      <c r="I85" s="318"/>
      <c r="J85" s="318"/>
      <c r="K85" s="280"/>
      <c r="L85" s="280"/>
    </row>
    <row r="86" spans="1:12" x14ac:dyDescent="0.3">
      <c r="A86" s="244" t="s">
        <v>197</v>
      </c>
      <c r="B86" s="244"/>
      <c r="C86" s="244"/>
      <c r="D86" s="244"/>
      <c r="E86" s="462">
        <f>F86*0.9</f>
        <v>32760</v>
      </c>
      <c r="F86" s="280">
        <f>G86*1.04</f>
        <v>36400</v>
      </c>
      <c r="G86" s="350">
        <v>35000</v>
      </c>
      <c r="H86" s="350">
        <v>35000</v>
      </c>
      <c r="I86" s="319">
        <v>32240</v>
      </c>
      <c r="J86" s="319">
        <v>32240</v>
      </c>
      <c r="K86" s="279">
        <v>31000</v>
      </c>
      <c r="L86" s="279">
        <v>31000</v>
      </c>
    </row>
    <row r="87" spans="1:12" x14ac:dyDescent="0.3">
      <c r="A87" s="244" t="s">
        <v>198</v>
      </c>
      <c r="B87" s="244"/>
      <c r="C87" s="244"/>
      <c r="D87" s="244"/>
      <c r="E87" s="462">
        <v>12980</v>
      </c>
      <c r="F87" s="280">
        <f>G87*1.04</f>
        <v>12480</v>
      </c>
      <c r="G87" s="350">
        <v>12000</v>
      </c>
      <c r="H87" s="350">
        <v>12000</v>
      </c>
      <c r="I87" s="319">
        <v>10300</v>
      </c>
      <c r="J87" s="319">
        <v>10276.41</v>
      </c>
      <c r="K87" s="279">
        <v>9900</v>
      </c>
      <c r="L87" s="279">
        <v>9900</v>
      </c>
    </row>
    <row r="88" spans="1:12" x14ac:dyDescent="0.3">
      <c r="A88" s="244" t="s">
        <v>199</v>
      </c>
      <c r="B88" s="244"/>
      <c r="C88" s="244"/>
      <c r="D88" s="244"/>
      <c r="E88" s="462">
        <v>4330</v>
      </c>
      <c r="F88" s="280">
        <f>G88*1.04</f>
        <v>4160</v>
      </c>
      <c r="G88" s="350">
        <v>4000</v>
      </c>
      <c r="H88" s="350">
        <v>3988.61</v>
      </c>
      <c r="I88" s="319">
        <v>3650</v>
      </c>
      <c r="J88" s="319">
        <v>3650</v>
      </c>
      <c r="K88" s="279">
        <v>3500</v>
      </c>
      <c r="L88" s="279">
        <v>3500</v>
      </c>
    </row>
    <row r="89" spans="1:12" x14ac:dyDescent="0.3">
      <c r="A89" s="244" t="s">
        <v>200</v>
      </c>
      <c r="B89" s="244"/>
      <c r="C89" s="244"/>
      <c r="D89" s="244"/>
      <c r="E89" s="462">
        <v>4870</v>
      </c>
      <c r="F89" s="280">
        <f>G89*1.04</f>
        <v>4680</v>
      </c>
      <c r="G89" s="350">
        <v>4500</v>
      </c>
      <c r="H89" s="350">
        <v>4408.6899999999996</v>
      </c>
      <c r="I89" s="319">
        <v>4160</v>
      </c>
      <c r="J89" s="319">
        <v>4160</v>
      </c>
      <c r="K89" s="279">
        <v>4000</v>
      </c>
      <c r="L89" s="279">
        <v>4000</v>
      </c>
    </row>
    <row r="90" spans="1:12" x14ac:dyDescent="0.3">
      <c r="A90" s="244" t="s">
        <v>313</v>
      </c>
      <c r="B90" s="244"/>
      <c r="C90" s="244"/>
      <c r="D90" s="244"/>
      <c r="E90" s="462">
        <v>8500</v>
      </c>
      <c r="F90" s="280">
        <v>8000</v>
      </c>
      <c r="G90" s="350"/>
      <c r="H90" s="350"/>
      <c r="I90" s="319"/>
      <c r="J90" s="319"/>
      <c r="K90" s="279"/>
      <c r="L90" s="279"/>
    </row>
    <row r="91" spans="1:12" x14ac:dyDescent="0.3">
      <c r="A91" s="244" t="s">
        <v>326</v>
      </c>
      <c r="B91" s="244"/>
      <c r="C91" s="244"/>
      <c r="D91" s="244"/>
      <c r="E91" s="462">
        <v>30500</v>
      </c>
      <c r="F91" s="280">
        <f>G91*1.04</f>
        <v>29120</v>
      </c>
      <c r="G91" s="350">
        <v>28000</v>
      </c>
      <c r="H91" s="350">
        <v>30375.56</v>
      </c>
      <c r="I91" s="319">
        <v>25800</v>
      </c>
      <c r="J91" s="319">
        <v>28751.07</v>
      </c>
      <c r="K91" s="279">
        <v>23900</v>
      </c>
      <c r="L91" s="279">
        <v>25641.03</v>
      </c>
    </row>
    <row r="92" spans="1:12" x14ac:dyDescent="0.3">
      <c r="A92" s="244" t="s">
        <v>327</v>
      </c>
      <c r="B92" s="244"/>
      <c r="C92" s="244"/>
      <c r="D92" s="244"/>
      <c r="E92" s="462">
        <v>15300</v>
      </c>
      <c r="F92" s="280"/>
      <c r="G92" s="350"/>
      <c r="H92" s="350"/>
      <c r="I92" s="319"/>
      <c r="J92" s="319"/>
      <c r="K92" s="279"/>
      <c r="L92" s="279"/>
    </row>
    <row r="93" spans="1:12" ht="15" customHeight="1" x14ac:dyDescent="0.3">
      <c r="A93" s="244" t="s">
        <v>325</v>
      </c>
      <c r="B93" s="244"/>
      <c r="C93" s="244"/>
      <c r="D93" s="244"/>
      <c r="E93" s="490">
        <v>50000</v>
      </c>
      <c r="F93" s="491">
        <f>G93*1.04</f>
        <v>74880</v>
      </c>
      <c r="G93" s="351">
        <v>72000</v>
      </c>
      <c r="H93" s="351">
        <v>53837.53</v>
      </c>
      <c r="I93" s="328">
        <v>55000</v>
      </c>
      <c r="J93" s="328">
        <v>38073.269999999997</v>
      </c>
      <c r="K93" s="288">
        <v>55000</v>
      </c>
      <c r="L93" s="288">
        <v>45016.36</v>
      </c>
    </row>
    <row r="94" spans="1:12" x14ac:dyDescent="0.3">
      <c r="A94" s="57" t="s">
        <v>87</v>
      </c>
      <c r="B94" s="49"/>
      <c r="C94" s="49"/>
      <c r="D94" s="49"/>
      <c r="E94" s="280">
        <f t="shared" ref="E94:L94" si="2">SUM(E86:E93)</f>
        <v>159240</v>
      </c>
      <c r="F94" s="280">
        <f t="shared" si="2"/>
        <v>169720</v>
      </c>
      <c r="G94" s="344">
        <f t="shared" si="2"/>
        <v>155500</v>
      </c>
      <c r="H94" s="344">
        <f t="shared" si="2"/>
        <v>139610.39000000001</v>
      </c>
      <c r="I94" s="318">
        <f t="shared" si="2"/>
        <v>131150</v>
      </c>
      <c r="J94" s="318">
        <f>SUM(J86:J93)</f>
        <v>117150.75</v>
      </c>
      <c r="K94" s="280">
        <f t="shared" si="2"/>
        <v>127300</v>
      </c>
      <c r="L94" s="280">
        <f t="shared" si="2"/>
        <v>119057.39</v>
      </c>
    </row>
    <row r="95" spans="1:12" x14ac:dyDescent="0.3">
      <c r="A95" s="49"/>
      <c r="B95" s="49"/>
      <c r="C95" s="49"/>
      <c r="D95" s="49"/>
      <c r="E95" s="150"/>
      <c r="F95" s="278"/>
      <c r="G95" s="344"/>
      <c r="H95" s="344"/>
      <c r="I95" s="318"/>
      <c r="J95" s="318"/>
      <c r="K95" s="280"/>
      <c r="L95" s="280"/>
    </row>
    <row r="96" spans="1:12" x14ac:dyDescent="0.3">
      <c r="A96" s="9" t="s">
        <v>88</v>
      </c>
      <c r="B96" s="49"/>
      <c r="C96" s="49"/>
      <c r="D96" s="49"/>
      <c r="E96" s="150"/>
      <c r="F96" s="278"/>
      <c r="G96" s="344"/>
      <c r="H96" s="344"/>
      <c r="I96" s="318"/>
      <c r="J96" s="318"/>
      <c r="K96" s="280"/>
      <c r="L96" s="280"/>
    </row>
    <row r="97" spans="1:12" x14ac:dyDescent="0.3">
      <c r="A97" s="485" t="s">
        <v>287</v>
      </c>
      <c r="B97" s="244"/>
      <c r="C97" s="244"/>
      <c r="D97" s="244"/>
      <c r="E97" s="462">
        <v>300</v>
      </c>
      <c r="F97" s="280">
        <v>500</v>
      </c>
      <c r="G97" s="344">
        <v>500</v>
      </c>
      <c r="H97" s="344">
        <v>0</v>
      </c>
      <c r="I97" s="318">
        <v>500</v>
      </c>
      <c r="J97" s="318">
        <v>0</v>
      </c>
      <c r="K97" s="280"/>
      <c r="L97" s="280"/>
    </row>
    <row r="98" spans="1:12" x14ac:dyDescent="0.3">
      <c r="A98" s="244" t="s">
        <v>70</v>
      </c>
      <c r="B98" s="244"/>
      <c r="C98" s="244"/>
      <c r="D98" s="244"/>
      <c r="E98" s="462">
        <v>1000</v>
      </c>
      <c r="F98" s="280">
        <v>1500</v>
      </c>
      <c r="G98" s="352">
        <v>1500</v>
      </c>
      <c r="H98" s="352">
        <v>1634.09</v>
      </c>
      <c r="I98" s="326">
        <v>500</v>
      </c>
      <c r="J98" s="326">
        <v>683.09</v>
      </c>
      <c r="K98" s="286">
        <v>500</v>
      </c>
      <c r="L98" s="286">
        <v>1498.05</v>
      </c>
    </row>
    <row r="99" spans="1:12" x14ac:dyDescent="0.3">
      <c r="A99" s="244" t="s">
        <v>222</v>
      </c>
      <c r="B99" s="244"/>
      <c r="C99" s="244"/>
      <c r="D99" s="244"/>
      <c r="E99" s="462">
        <v>300</v>
      </c>
      <c r="F99" s="280">
        <v>200</v>
      </c>
      <c r="G99" s="350">
        <v>200</v>
      </c>
      <c r="H99" s="350">
        <v>0</v>
      </c>
      <c r="I99" s="319">
        <v>400</v>
      </c>
      <c r="J99" s="319">
        <v>0</v>
      </c>
      <c r="K99" s="279">
        <v>400</v>
      </c>
      <c r="L99" s="279">
        <v>400</v>
      </c>
    </row>
    <row r="100" spans="1:12" x14ac:dyDescent="0.3">
      <c r="A100" s="244" t="s">
        <v>94</v>
      </c>
      <c r="B100" s="244"/>
      <c r="C100" s="244"/>
      <c r="D100" s="244"/>
      <c r="E100" s="462">
        <v>1000</v>
      </c>
      <c r="F100" s="280">
        <v>1200</v>
      </c>
      <c r="G100" s="350">
        <v>1200</v>
      </c>
      <c r="H100" s="350">
        <v>865.6</v>
      </c>
      <c r="I100" s="319">
        <v>1200</v>
      </c>
      <c r="J100" s="319">
        <v>800.23</v>
      </c>
      <c r="K100" s="279">
        <v>1200</v>
      </c>
      <c r="L100" s="279">
        <v>853.35</v>
      </c>
    </row>
    <row r="101" spans="1:12" x14ac:dyDescent="0.3">
      <c r="A101" s="244" t="s">
        <v>266</v>
      </c>
      <c r="B101" s="244"/>
      <c r="C101" s="244"/>
      <c r="D101" s="244"/>
      <c r="E101" s="462">
        <v>4200</v>
      </c>
      <c r="F101" s="280">
        <v>4500</v>
      </c>
      <c r="G101" s="344">
        <v>7000</v>
      </c>
      <c r="H101" s="344">
        <v>1639</v>
      </c>
      <c r="I101" s="319">
        <v>6000</v>
      </c>
      <c r="J101" s="319">
        <v>2083.42</v>
      </c>
      <c r="K101" s="279">
        <v>5850</v>
      </c>
      <c r="L101" s="279">
        <v>2250</v>
      </c>
    </row>
    <row r="102" spans="1:12" x14ac:dyDescent="0.3">
      <c r="A102" s="244" t="s">
        <v>95</v>
      </c>
      <c r="B102" s="244"/>
      <c r="C102" s="244"/>
      <c r="D102" s="244"/>
      <c r="E102" s="462">
        <v>1500</v>
      </c>
      <c r="F102" s="280">
        <v>2000</v>
      </c>
      <c r="G102" s="350">
        <v>2400</v>
      </c>
      <c r="H102" s="350">
        <v>1433.4</v>
      </c>
      <c r="I102" s="319">
        <v>2400</v>
      </c>
      <c r="J102" s="319">
        <v>1769.44</v>
      </c>
      <c r="K102" s="279">
        <v>1000</v>
      </c>
      <c r="L102" s="279">
        <v>1968.6</v>
      </c>
    </row>
    <row r="103" spans="1:12" x14ac:dyDescent="0.3">
      <c r="A103" s="244" t="s">
        <v>193</v>
      </c>
      <c r="B103" s="244"/>
      <c r="C103" s="244"/>
      <c r="D103" s="244"/>
      <c r="E103" s="462">
        <v>450</v>
      </c>
      <c r="F103" s="280">
        <v>725</v>
      </c>
      <c r="G103" s="350">
        <v>725</v>
      </c>
      <c r="H103" s="350">
        <v>676.25</v>
      </c>
      <c r="I103" s="319">
        <v>725</v>
      </c>
      <c r="J103" s="319">
        <v>181</v>
      </c>
      <c r="K103" s="279">
        <v>850</v>
      </c>
      <c r="L103" s="279">
        <v>721</v>
      </c>
    </row>
    <row r="104" spans="1:12" x14ac:dyDescent="0.3">
      <c r="A104" s="244" t="s">
        <v>296</v>
      </c>
      <c r="B104" s="244"/>
      <c r="C104" s="244"/>
      <c r="D104" s="244"/>
      <c r="E104" s="462">
        <v>0</v>
      </c>
      <c r="F104" s="280"/>
      <c r="G104" s="350"/>
      <c r="H104" s="350"/>
      <c r="I104" s="319">
        <v>2000</v>
      </c>
      <c r="J104" s="319">
        <v>1996.4</v>
      </c>
      <c r="K104" s="279"/>
      <c r="L104" s="279"/>
    </row>
    <row r="105" spans="1:12" x14ac:dyDescent="0.3">
      <c r="A105" s="244" t="s">
        <v>293</v>
      </c>
      <c r="B105" s="244"/>
      <c r="C105" s="244"/>
      <c r="D105" s="244"/>
      <c r="E105" s="462">
        <v>2250</v>
      </c>
      <c r="F105" s="280">
        <v>2250</v>
      </c>
      <c r="G105" s="350">
        <v>2250</v>
      </c>
      <c r="H105" s="350">
        <v>917.8</v>
      </c>
      <c r="I105" s="319">
        <v>0</v>
      </c>
      <c r="J105" s="319"/>
      <c r="K105" s="279">
        <v>0</v>
      </c>
      <c r="L105" s="279">
        <v>0</v>
      </c>
    </row>
    <row r="106" spans="1:12" x14ac:dyDescent="0.3">
      <c r="A106" s="244" t="s">
        <v>99</v>
      </c>
      <c r="B106" s="244"/>
      <c r="C106" s="244"/>
      <c r="D106" s="244"/>
      <c r="E106" s="462">
        <v>3000</v>
      </c>
      <c r="F106" s="280">
        <v>3000</v>
      </c>
      <c r="G106" s="350">
        <v>3000</v>
      </c>
      <c r="H106" s="350">
        <v>2339.37</v>
      </c>
      <c r="I106" s="319">
        <v>3000</v>
      </c>
      <c r="J106" s="319">
        <v>2815.51</v>
      </c>
      <c r="K106" s="279">
        <v>2000</v>
      </c>
      <c r="L106" s="279">
        <v>1074.44</v>
      </c>
    </row>
    <row r="107" spans="1:12" x14ac:dyDescent="0.3">
      <c r="A107" s="462" t="s">
        <v>304</v>
      </c>
      <c r="B107" s="462"/>
      <c r="C107" s="462"/>
      <c r="D107" s="462"/>
      <c r="E107" s="462">
        <v>3000</v>
      </c>
      <c r="F107" s="283">
        <v>4500</v>
      </c>
      <c r="G107" s="350">
        <v>7970</v>
      </c>
      <c r="H107" s="350">
        <v>7815.3</v>
      </c>
      <c r="I107" s="319"/>
      <c r="J107" s="319"/>
      <c r="K107" s="279"/>
      <c r="L107" s="279"/>
    </row>
    <row r="108" spans="1:12" x14ac:dyDescent="0.3">
      <c r="A108" s="244" t="s">
        <v>97</v>
      </c>
      <c r="B108" s="492"/>
      <c r="C108" s="493"/>
      <c r="D108" s="244"/>
      <c r="E108" s="462">
        <v>6000</v>
      </c>
      <c r="F108" s="280">
        <v>4500</v>
      </c>
      <c r="G108" s="350">
        <v>4500</v>
      </c>
      <c r="H108" s="350">
        <v>1682.71</v>
      </c>
      <c r="I108" s="319">
        <v>4500</v>
      </c>
      <c r="J108" s="319">
        <v>4500</v>
      </c>
      <c r="K108" s="279">
        <v>4500</v>
      </c>
      <c r="L108" s="279">
        <v>3029.36</v>
      </c>
    </row>
    <row r="109" spans="1:12" x14ac:dyDescent="0.3">
      <c r="A109" s="244" t="s">
        <v>190</v>
      </c>
      <c r="B109" s="492"/>
      <c r="C109" s="493"/>
      <c r="D109" s="244"/>
      <c r="E109" s="462">
        <v>150</v>
      </c>
      <c r="F109" s="280"/>
      <c r="G109" s="350"/>
      <c r="H109" s="350">
        <v>255.87</v>
      </c>
      <c r="I109" s="319"/>
      <c r="J109" s="319"/>
      <c r="K109" s="279"/>
      <c r="L109" s="279"/>
    </row>
    <row r="110" spans="1:12" x14ac:dyDescent="0.3">
      <c r="A110" s="244" t="s">
        <v>90</v>
      </c>
      <c r="B110" s="244"/>
      <c r="C110" s="244"/>
      <c r="D110" s="244"/>
      <c r="E110" s="462">
        <v>300</v>
      </c>
      <c r="F110" s="280">
        <v>400</v>
      </c>
      <c r="G110" s="350">
        <v>400</v>
      </c>
      <c r="H110" s="350">
        <v>496.7</v>
      </c>
      <c r="I110" s="319">
        <v>400</v>
      </c>
      <c r="J110" s="319">
        <v>155.32</v>
      </c>
      <c r="K110" s="279">
        <v>400</v>
      </c>
      <c r="L110" s="279">
        <v>370.14</v>
      </c>
    </row>
    <row r="111" spans="1:12" x14ac:dyDescent="0.3">
      <c r="A111" s="244" t="s">
        <v>92</v>
      </c>
      <c r="B111" s="244"/>
      <c r="C111" s="244"/>
      <c r="D111" s="244"/>
      <c r="E111" s="462">
        <v>300</v>
      </c>
      <c r="F111" s="280">
        <v>400</v>
      </c>
      <c r="G111" s="350">
        <v>400</v>
      </c>
      <c r="H111" s="350">
        <v>0</v>
      </c>
      <c r="I111" s="319">
        <v>400</v>
      </c>
      <c r="J111" s="319">
        <v>250.7</v>
      </c>
      <c r="K111" s="279">
        <v>400</v>
      </c>
      <c r="L111" s="279">
        <v>160.88999999999999</v>
      </c>
    </row>
    <row r="112" spans="1:12" x14ac:dyDescent="0.3">
      <c r="A112" s="244" t="s">
        <v>178</v>
      </c>
      <c r="B112" s="244"/>
      <c r="C112" s="244"/>
      <c r="D112" s="244"/>
      <c r="E112" s="462">
        <v>300</v>
      </c>
      <c r="F112" s="280">
        <v>400</v>
      </c>
      <c r="G112" s="350">
        <v>400</v>
      </c>
      <c r="H112" s="350">
        <v>749.43</v>
      </c>
      <c r="I112" s="319">
        <v>400</v>
      </c>
      <c r="J112" s="319"/>
      <c r="K112" s="279">
        <v>400</v>
      </c>
      <c r="L112" s="279">
        <v>350.7</v>
      </c>
    </row>
    <row r="113" spans="1:12" x14ac:dyDescent="0.3">
      <c r="A113" s="244" t="s">
        <v>288</v>
      </c>
      <c r="B113" s="244"/>
      <c r="C113" s="244"/>
      <c r="D113" s="244"/>
      <c r="E113" s="462">
        <v>2800</v>
      </c>
      <c r="F113" s="280">
        <v>900</v>
      </c>
      <c r="G113" s="350">
        <v>900</v>
      </c>
      <c r="H113" s="350">
        <v>2268.37</v>
      </c>
      <c r="I113" s="319">
        <v>900</v>
      </c>
      <c r="J113" s="319">
        <v>249.86</v>
      </c>
      <c r="K113" s="279"/>
      <c r="L113" s="279"/>
    </row>
    <row r="114" spans="1:12" x14ac:dyDescent="0.3">
      <c r="A114" s="244" t="s">
        <v>308</v>
      </c>
      <c r="B114" s="244"/>
      <c r="C114" s="244"/>
      <c r="D114" s="244"/>
      <c r="E114" s="462">
        <v>750</v>
      </c>
      <c r="F114" s="280">
        <v>1500</v>
      </c>
      <c r="G114" s="350">
        <v>1500</v>
      </c>
      <c r="H114" s="350">
        <v>738</v>
      </c>
      <c r="I114" s="319">
        <v>2500</v>
      </c>
      <c r="J114" s="319">
        <v>1269.31</v>
      </c>
      <c r="K114" s="279">
        <v>3500</v>
      </c>
      <c r="L114" s="279">
        <v>1890.63</v>
      </c>
    </row>
    <row r="115" spans="1:12" x14ac:dyDescent="0.3">
      <c r="A115" s="244" t="s">
        <v>207</v>
      </c>
      <c r="B115" s="244"/>
      <c r="C115" s="244"/>
      <c r="D115" s="244"/>
      <c r="E115" s="462">
        <v>0</v>
      </c>
      <c r="F115" s="280">
        <v>0</v>
      </c>
      <c r="G115" s="351">
        <v>400</v>
      </c>
      <c r="H115" s="351">
        <v>0</v>
      </c>
      <c r="I115" s="328">
        <v>700</v>
      </c>
      <c r="J115" s="328">
        <v>376.12</v>
      </c>
      <c r="K115" s="288">
        <v>700</v>
      </c>
      <c r="L115" s="288">
        <v>370</v>
      </c>
    </row>
    <row r="116" spans="1:12" x14ac:dyDescent="0.3">
      <c r="A116" s="9" t="s">
        <v>106</v>
      </c>
      <c r="B116" s="49"/>
      <c r="C116" s="49"/>
      <c r="D116" s="49"/>
      <c r="E116" s="494">
        <f t="shared" ref="E116:L116" si="3">SUM(E97:E115)</f>
        <v>27600</v>
      </c>
      <c r="F116" s="495">
        <f t="shared" si="3"/>
        <v>28475</v>
      </c>
      <c r="G116" s="344">
        <f t="shared" si="3"/>
        <v>35245</v>
      </c>
      <c r="H116" s="344">
        <f t="shared" si="3"/>
        <v>23511.89</v>
      </c>
      <c r="I116" s="318">
        <f t="shared" si="3"/>
        <v>26525</v>
      </c>
      <c r="J116" s="318">
        <f t="shared" si="3"/>
        <v>17130.400000000001</v>
      </c>
      <c r="K116" s="280">
        <f t="shared" si="3"/>
        <v>21700</v>
      </c>
      <c r="L116" s="280">
        <f t="shared" si="3"/>
        <v>14937.16</v>
      </c>
    </row>
    <row r="117" spans="1:12" x14ac:dyDescent="0.3">
      <c r="A117" s="9"/>
      <c r="B117" s="49"/>
      <c r="C117" s="49"/>
      <c r="D117" s="49"/>
      <c r="E117" s="150"/>
      <c r="F117" s="278"/>
      <c r="G117" s="344"/>
      <c r="H117" s="344"/>
      <c r="I117" s="318"/>
      <c r="J117" s="318"/>
      <c r="K117" s="280"/>
      <c r="L117" s="280"/>
    </row>
    <row r="118" spans="1:12" x14ac:dyDescent="0.3">
      <c r="A118" s="9" t="s">
        <v>321</v>
      </c>
      <c r="B118" s="49"/>
      <c r="C118" s="49"/>
      <c r="D118" s="49"/>
      <c r="E118" s="150"/>
      <c r="F118" s="278"/>
      <c r="G118" s="344"/>
      <c r="H118" s="344"/>
      <c r="I118" s="318"/>
      <c r="J118" s="318"/>
      <c r="K118" s="280"/>
      <c r="L118" s="280"/>
    </row>
    <row r="119" spans="1:12" x14ac:dyDescent="0.3">
      <c r="A119" s="485" t="s">
        <v>283</v>
      </c>
      <c r="B119" s="244"/>
      <c r="C119" s="244"/>
      <c r="D119" s="244"/>
      <c r="E119" s="283">
        <v>1000</v>
      </c>
      <c r="F119" s="280">
        <v>950</v>
      </c>
      <c r="G119" s="344">
        <v>950</v>
      </c>
      <c r="H119" s="344">
        <v>0</v>
      </c>
      <c r="I119" s="318">
        <v>800</v>
      </c>
      <c r="J119" s="318">
        <v>799.66</v>
      </c>
      <c r="K119" s="280">
        <v>750</v>
      </c>
      <c r="L119" s="280">
        <v>0</v>
      </c>
    </row>
    <row r="120" spans="1:12" x14ac:dyDescent="0.3">
      <c r="A120" s="244" t="s">
        <v>284</v>
      </c>
      <c r="B120" s="244"/>
      <c r="C120" s="244"/>
      <c r="D120" s="244"/>
      <c r="E120" s="283">
        <v>1000</v>
      </c>
      <c r="F120" s="280">
        <v>950</v>
      </c>
      <c r="G120" s="350">
        <v>950</v>
      </c>
      <c r="H120" s="350">
        <v>939.51</v>
      </c>
      <c r="I120" s="319">
        <v>800</v>
      </c>
      <c r="J120" s="319">
        <v>801.24</v>
      </c>
      <c r="K120" s="279">
        <v>750</v>
      </c>
      <c r="L120" s="279">
        <v>1468.95</v>
      </c>
    </row>
    <row r="121" spans="1:12" x14ac:dyDescent="0.3">
      <c r="A121" s="244" t="s">
        <v>237</v>
      </c>
      <c r="B121" s="244"/>
      <c r="C121" s="244"/>
      <c r="D121" s="244"/>
      <c r="E121" s="283">
        <v>4700</v>
      </c>
      <c r="F121" s="280">
        <v>4500</v>
      </c>
      <c r="G121" s="350">
        <v>4500</v>
      </c>
      <c r="H121" s="350">
        <v>4543.2</v>
      </c>
      <c r="I121" s="319">
        <v>3900</v>
      </c>
      <c r="J121" s="319">
        <v>4544.8</v>
      </c>
      <c r="K121" s="279">
        <v>4500</v>
      </c>
      <c r="L121" s="279">
        <v>4705.58</v>
      </c>
    </row>
    <row r="122" spans="1:12" x14ac:dyDescent="0.3">
      <c r="A122" s="244" t="s">
        <v>108</v>
      </c>
      <c r="B122" s="244"/>
      <c r="C122" s="244"/>
      <c r="D122" s="244"/>
      <c r="E122" s="283">
        <v>625</v>
      </c>
      <c r="F122" s="280">
        <v>600</v>
      </c>
      <c r="G122" s="350">
        <v>600</v>
      </c>
      <c r="H122" s="350">
        <v>125.8</v>
      </c>
      <c r="I122" s="319">
        <v>700</v>
      </c>
      <c r="J122" s="319">
        <v>55.2</v>
      </c>
      <c r="K122" s="279">
        <v>100</v>
      </c>
      <c r="L122" s="279">
        <v>398.58</v>
      </c>
    </row>
    <row r="123" spans="1:12" x14ac:dyDescent="0.3">
      <c r="A123" s="244" t="s">
        <v>281</v>
      </c>
      <c r="B123" s="244"/>
      <c r="C123" s="244"/>
      <c r="D123" s="244"/>
      <c r="E123" s="283">
        <v>3250</v>
      </c>
      <c r="F123" s="280">
        <v>2750</v>
      </c>
      <c r="G123" s="352">
        <v>2750</v>
      </c>
      <c r="H123" s="352">
        <v>2773.56</v>
      </c>
      <c r="I123" s="326">
        <v>2400</v>
      </c>
      <c r="J123" s="326">
        <v>2685.5</v>
      </c>
      <c r="K123" s="286">
        <v>3000</v>
      </c>
      <c r="L123" s="286">
        <v>2197.06</v>
      </c>
    </row>
    <row r="124" spans="1:12" x14ac:dyDescent="0.3">
      <c r="A124" s="244" t="s">
        <v>113</v>
      </c>
      <c r="B124" s="244"/>
      <c r="C124" s="244"/>
      <c r="D124" s="244"/>
      <c r="E124" s="283">
        <v>1000</v>
      </c>
      <c r="F124" s="280">
        <v>950</v>
      </c>
      <c r="G124" s="350">
        <v>950</v>
      </c>
      <c r="H124" s="350">
        <v>950</v>
      </c>
      <c r="I124" s="319">
        <v>800</v>
      </c>
      <c r="J124" s="319">
        <v>800</v>
      </c>
      <c r="K124" s="279">
        <v>750</v>
      </c>
      <c r="L124" s="279">
        <v>750</v>
      </c>
    </row>
    <row r="125" spans="1:12" x14ac:dyDescent="0.3">
      <c r="A125" s="462" t="s">
        <v>238</v>
      </c>
      <c r="B125" s="462"/>
      <c r="C125" s="462"/>
      <c r="D125" s="462"/>
      <c r="E125" s="283">
        <v>4150</v>
      </c>
      <c r="F125" s="283">
        <v>4000</v>
      </c>
      <c r="G125" s="353">
        <v>4000</v>
      </c>
      <c r="H125" s="353">
        <v>2926.49</v>
      </c>
      <c r="I125" s="325">
        <v>4500</v>
      </c>
      <c r="J125" s="325">
        <v>4277.51</v>
      </c>
      <c r="K125" s="285">
        <v>7950</v>
      </c>
      <c r="L125" s="279">
        <v>1429.73</v>
      </c>
    </row>
    <row r="126" spans="1:12" x14ac:dyDescent="0.3">
      <c r="A126" s="462" t="s">
        <v>109</v>
      </c>
      <c r="B126" s="462"/>
      <c r="C126" s="462"/>
      <c r="D126" s="462"/>
      <c r="E126" s="283">
        <v>5200</v>
      </c>
      <c r="F126" s="283">
        <v>5000</v>
      </c>
      <c r="G126" s="353">
        <v>5000</v>
      </c>
      <c r="H126" s="353">
        <v>6169.49</v>
      </c>
      <c r="I126" s="325">
        <v>3450</v>
      </c>
      <c r="J126" s="325">
        <v>3672.49</v>
      </c>
      <c r="K126" s="285"/>
      <c r="L126" s="279">
        <v>6520.27</v>
      </c>
    </row>
    <row r="127" spans="1:12" x14ac:dyDescent="0.3">
      <c r="A127" s="462" t="s">
        <v>285</v>
      </c>
      <c r="B127" s="462"/>
      <c r="C127" s="462"/>
      <c r="D127" s="462"/>
      <c r="E127" s="283">
        <v>4050</v>
      </c>
      <c r="F127" s="283">
        <v>3900</v>
      </c>
      <c r="G127" s="353">
        <v>3900</v>
      </c>
      <c r="H127" s="353">
        <v>1792.22</v>
      </c>
      <c r="I127" s="325">
        <v>3900</v>
      </c>
      <c r="J127" s="325">
        <v>4085.2</v>
      </c>
      <c r="K127" s="285">
        <v>4500</v>
      </c>
      <c r="L127" s="279">
        <v>2782.19</v>
      </c>
    </row>
    <row r="128" spans="1:12" x14ac:dyDescent="0.3">
      <c r="A128" s="462" t="s">
        <v>182</v>
      </c>
      <c r="B128" s="462"/>
      <c r="C128" s="462"/>
      <c r="D128" s="462"/>
      <c r="E128" s="496">
        <v>1250</v>
      </c>
      <c r="F128" s="496">
        <v>1200</v>
      </c>
      <c r="G128" s="354">
        <v>1200</v>
      </c>
      <c r="H128" s="354">
        <v>2904.02</v>
      </c>
      <c r="I128" s="329">
        <v>700</v>
      </c>
      <c r="J128" s="329">
        <v>1329.53</v>
      </c>
      <c r="K128" s="291">
        <v>0</v>
      </c>
      <c r="L128" s="288">
        <v>1974.14</v>
      </c>
    </row>
    <row r="129" spans="1:12" x14ac:dyDescent="0.3">
      <c r="A129" s="9" t="s">
        <v>320</v>
      </c>
      <c r="B129" s="49"/>
      <c r="C129" s="49"/>
      <c r="D129" s="49"/>
      <c r="E129" s="487">
        <f t="shared" ref="E129:L129" si="4">SUM(E119:E128)</f>
        <v>26225</v>
      </c>
      <c r="F129" s="497">
        <f t="shared" si="4"/>
        <v>24800</v>
      </c>
      <c r="G129" s="344">
        <f t="shared" si="4"/>
        <v>24800</v>
      </c>
      <c r="H129" s="344">
        <f t="shared" si="4"/>
        <v>23124.29</v>
      </c>
      <c r="I129" s="318">
        <f t="shared" si="4"/>
        <v>21950</v>
      </c>
      <c r="J129" s="318">
        <f t="shared" si="4"/>
        <v>23051.13</v>
      </c>
      <c r="K129" s="280">
        <f t="shared" si="4"/>
        <v>22300</v>
      </c>
      <c r="L129" s="280">
        <f t="shared" si="4"/>
        <v>22226.499999999996</v>
      </c>
    </row>
    <row r="130" spans="1:12" x14ac:dyDescent="0.3">
      <c r="A130" s="49"/>
      <c r="B130" s="49"/>
      <c r="C130" s="49"/>
      <c r="D130" s="49"/>
      <c r="E130" s="150"/>
      <c r="F130" s="278"/>
      <c r="G130" s="344"/>
      <c r="H130" s="344"/>
      <c r="I130" s="318"/>
      <c r="J130" s="318"/>
      <c r="K130" s="280"/>
      <c r="L130" s="280"/>
    </row>
    <row r="131" spans="1:12" x14ac:dyDescent="0.3">
      <c r="A131" s="9" t="s">
        <v>116</v>
      </c>
      <c r="B131" s="49"/>
      <c r="C131" s="49"/>
      <c r="D131" s="49"/>
      <c r="E131" s="150"/>
      <c r="F131" s="278"/>
      <c r="G131" s="344"/>
      <c r="H131" s="344"/>
      <c r="I131" s="318"/>
      <c r="J131" s="318"/>
      <c r="K131" s="280"/>
      <c r="L131" s="280"/>
    </row>
    <row r="132" spans="1:12" x14ac:dyDescent="0.3">
      <c r="A132" s="244" t="s">
        <v>118</v>
      </c>
      <c r="B132" s="244"/>
      <c r="C132" s="244"/>
      <c r="D132" s="244"/>
      <c r="E132" s="462"/>
      <c r="F132" s="280"/>
      <c r="G132" s="352"/>
      <c r="H132" s="352"/>
      <c r="I132" s="326"/>
      <c r="J132" s="326"/>
      <c r="K132" s="286"/>
      <c r="L132" s="286"/>
    </row>
    <row r="133" spans="1:12" x14ac:dyDescent="0.3">
      <c r="A133" s="244" t="s">
        <v>212</v>
      </c>
      <c r="B133" s="244"/>
      <c r="C133" s="245"/>
      <c r="D133" s="498"/>
      <c r="E133" s="499">
        <v>23000</v>
      </c>
      <c r="F133" s="500">
        <v>23000</v>
      </c>
      <c r="G133" s="350">
        <v>25000</v>
      </c>
      <c r="H133" s="350">
        <v>24847.84</v>
      </c>
      <c r="I133" s="319">
        <v>23400</v>
      </c>
      <c r="J133" s="319">
        <v>22334.37</v>
      </c>
      <c r="K133" s="279">
        <v>23400</v>
      </c>
      <c r="L133" s="279">
        <v>22097.439999999999</v>
      </c>
    </row>
    <row r="134" spans="1:12" x14ac:dyDescent="0.3">
      <c r="A134" s="244" t="s">
        <v>117</v>
      </c>
      <c r="B134" s="244"/>
      <c r="C134" s="245"/>
      <c r="D134" s="498"/>
      <c r="E134" s="499">
        <v>60000</v>
      </c>
      <c r="F134" s="500">
        <v>60000</v>
      </c>
      <c r="G134" s="352">
        <v>60000</v>
      </c>
      <c r="H134" s="352">
        <v>54335</v>
      </c>
      <c r="I134" s="328">
        <v>55968</v>
      </c>
      <c r="J134" s="328">
        <v>51200</v>
      </c>
      <c r="K134" s="288">
        <v>43200</v>
      </c>
      <c r="L134" s="288">
        <v>51229.5</v>
      </c>
    </row>
    <row r="135" spans="1:12" x14ac:dyDescent="0.3">
      <c r="A135" s="9" t="s">
        <v>183</v>
      </c>
      <c r="B135" s="49"/>
      <c r="C135" s="49"/>
      <c r="D135" s="49"/>
      <c r="E135" s="494">
        <f t="shared" ref="E135:L135" si="5">SUM(E132:E134)</f>
        <v>83000</v>
      </c>
      <c r="F135" s="495">
        <f t="shared" si="5"/>
        <v>83000</v>
      </c>
      <c r="G135" s="355">
        <f t="shared" si="5"/>
        <v>85000</v>
      </c>
      <c r="H135" s="355">
        <f t="shared" si="5"/>
        <v>79182.84</v>
      </c>
      <c r="I135" s="318">
        <f t="shared" si="5"/>
        <v>79368</v>
      </c>
      <c r="J135" s="318">
        <f t="shared" si="5"/>
        <v>73534.37</v>
      </c>
      <c r="K135" s="280">
        <f t="shared" si="5"/>
        <v>66600</v>
      </c>
      <c r="L135" s="280">
        <f t="shared" si="5"/>
        <v>73326.94</v>
      </c>
    </row>
    <row r="136" spans="1:12" x14ac:dyDescent="0.3">
      <c r="A136" s="49" t="s">
        <v>120</v>
      </c>
      <c r="B136" s="49"/>
      <c r="C136" s="49"/>
      <c r="D136" s="49"/>
      <c r="E136" s="150"/>
      <c r="F136" s="278"/>
      <c r="G136" s="344"/>
      <c r="H136" s="344"/>
      <c r="I136" s="318"/>
      <c r="J136" s="318"/>
      <c r="K136" s="280"/>
      <c r="L136" s="280"/>
    </row>
    <row r="137" spans="1:12" x14ac:dyDescent="0.3">
      <c r="A137" s="16" t="s">
        <v>242</v>
      </c>
      <c r="B137" s="49"/>
      <c r="C137" s="49"/>
      <c r="D137" s="49"/>
      <c r="E137" s="150"/>
      <c r="F137" s="278"/>
      <c r="G137" s="344"/>
      <c r="H137" s="344"/>
      <c r="I137" s="318"/>
      <c r="J137" s="318"/>
      <c r="K137" s="280"/>
      <c r="L137" s="280"/>
    </row>
    <row r="138" spans="1:12" x14ac:dyDescent="0.3">
      <c r="A138" s="387" t="s">
        <v>318</v>
      </c>
      <c r="B138" s="244"/>
      <c r="C138" s="244"/>
      <c r="D138" s="244"/>
      <c r="E138" s="462"/>
      <c r="F138" s="280">
        <v>-3000</v>
      </c>
      <c r="G138" s="344"/>
      <c r="H138" s="344">
        <v>-130.74</v>
      </c>
      <c r="I138" s="318"/>
      <c r="K138" s="280"/>
    </row>
    <row r="139" spans="1:12" x14ac:dyDescent="0.3">
      <c r="A139" s="387" t="s">
        <v>269</v>
      </c>
      <c r="B139" s="244"/>
      <c r="C139" s="244"/>
      <c r="D139" s="244"/>
      <c r="E139" s="462"/>
      <c r="F139" s="280"/>
      <c r="G139" s="344"/>
      <c r="H139" s="344">
        <v>20650</v>
      </c>
      <c r="I139" s="318"/>
      <c r="J139" s="318">
        <v>16123.54</v>
      </c>
      <c r="K139" s="280"/>
      <c r="L139" s="280">
        <v>7528.18</v>
      </c>
    </row>
    <row r="140" spans="1:12" x14ac:dyDescent="0.3">
      <c r="A140" s="244" t="s">
        <v>268</v>
      </c>
      <c r="B140" s="244"/>
      <c r="C140" s="244"/>
      <c r="D140" s="244"/>
      <c r="E140" s="462">
        <v>16000</v>
      </c>
      <c r="F140" s="280">
        <v>16500</v>
      </c>
      <c r="G140" s="344">
        <v>17000</v>
      </c>
      <c r="H140" s="344">
        <v>19063.060000000001</v>
      </c>
      <c r="I140" s="318">
        <v>34000</v>
      </c>
      <c r="J140" s="318">
        <v>25083.93</v>
      </c>
      <c r="K140" s="280">
        <v>0</v>
      </c>
      <c r="L140" s="280">
        <v>26087.06</v>
      </c>
    </row>
    <row r="141" spans="1:12" x14ac:dyDescent="0.3">
      <c r="A141" s="244" t="s">
        <v>225</v>
      </c>
      <c r="B141" s="244"/>
      <c r="C141" s="244"/>
      <c r="D141" s="244"/>
      <c r="E141" s="462">
        <v>0</v>
      </c>
      <c r="F141" s="280">
        <v>0</v>
      </c>
      <c r="G141" s="344">
        <v>0</v>
      </c>
      <c r="H141" s="344"/>
      <c r="I141" s="318">
        <v>0</v>
      </c>
      <c r="J141" s="318">
        <v>0</v>
      </c>
      <c r="K141" s="280">
        <v>2500</v>
      </c>
      <c r="L141" s="280"/>
    </row>
    <row r="142" spans="1:12" x14ac:dyDescent="0.3">
      <c r="A142" s="244" t="s">
        <v>258</v>
      </c>
      <c r="B142" s="463">
        <f>B27</f>
        <v>16100</v>
      </c>
      <c r="C142" s="464">
        <v>0.5</v>
      </c>
      <c r="D142" s="464"/>
      <c r="E142" s="464">
        <f>B142*C142</f>
        <v>8050</v>
      </c>
      <c r="F142" s="283">
        <v>4125</v>
      </c>
      <c r="G142" s="346">
        <v>17000</v>
      </c>
      <c r="H142" s="346"/>
      <c r="I142" s="317">
        <v>8500</v>
      </c>
      <c r="J142" s="317">
        <v>8500</v>
      </c>
      <c r="K142" s="283">
        <v>0</v>
      </c>
      <c r="L142" s="280"/>
    </row>
    <row r="143" spans="1:12" x14ac:dyDescent="0.3">
      <c r="A143" s="387" t="s">
        <v>124</v>
      </c>
      <c r="B143" s="244"/>
      <c r="C143" s="244"/>
      <c r="D143" s="244"/>
      <c r="E143" s="490">
        <v>12000</v>
      </c>
      <c r="F143" s="491">
        <v>14500</v>
      </c>
      <c r="G143" s="356">
        <v>14500</v>
      </c>
      <c r="H143" s="356">
        <v>10797.9</v>
      </c>
      <c r="I143" s="330">
        <v>14500</v>
      </c>
      <c r="J143" s="330">
        <v>14276.56</v>
      </c>
      <c r="K143" s="296">
        <v>14500</v>
      </c>
      <c r="L143" s="296">
        <v>15709.31</v>
      </c>
    </row>
    <row r="144" spans="1:12" x14ac:dyDescent="0.3">
      <c r="A144" s="16" t="s">
        <v>125</v>
      </c>
      <c r="B144" s="49"/>
      <c r="C144" s="49"/>
      <c r="D144" s="49"/>
      <c r="E144" s="285">
        <f>SUM(E140:E143)</f>
        <v>36050</v>
      </c>
      <c r="F144" s="279">
        <f>SUM(F138:F143)</f>
        <v>32125</v>
      </c>
      <c r="G144" s="350">
        <f>SUM(G140:G143)</f>
        <v>48500</v>
      </c>
      <c r="H144" s="350">
        <f>SUM(H138:H143)</f>
        <v>50380.22</v>
      </c>
      <c r="I144" s="319">
        <f>SUM(I140:I143)</f>
        <v>57000</v>
      </c>
      <c r="J144" s="319">
        <f>SUM(J139:J143)</f>
        <v>63984.03</v>
      </c>
      <c r="K144" s="279">
        <f>SUM(K140:K143)</f>
        <v>17000</v>
      </c>
      <c r="L144" s="279">
        <f>SUM(L139:L143)</f>
        <v>49324.55</v>
      </c>
    </row>
    <row r="145" spans="1:12" x14ac:dyDescent="0.3">
      <c r="A145" s="48"/>
      <c r="B145" s="49"/>
      <c r="C145" s="49"/>
      <c r="D145" s="49"/>
      <c r="E145" s="462"/>
      <c r="F145" s="244"/>
      <c r="G145" s="357"/>
      <c r="H145" s="357"/>
      <c r="I145" s="315"/>
      <c r="J145" s="315"/>
      <c r="K145" s="245"/>
      <c r="L145" s="245"/>
    </row>
    <row r="146" spans="1:12" ht="16.2" thickBot="1" x14ac:dyDescent="0.35">
      <c r="A146" s="16" t="s">
        <v>126</v>
      </c>
      <c r="B146" s="49"/>
      <c r="C146" s="49"/>
      <c r="D146" s="49"/>
      <c r="E146" s="501">
        <f t="shared" ref="E146:L146" si="6">E83+E94+E116+E129+E135+E144</f>
        <v>854640</v>
      </c>
      <c r="F146" s="301">
        <f t="shared" si="6"/>
        <v>793210</v>
      </c>
      <c r="G146" s="358">
        <f t="shared" si="6"/>
        <v>795545</v>
      </c>
      <c r="H146" s="358">
        <f t="shared" si="6"/>
        <v>765374.98999999987</v>
      </c>
      <c r="I146" s="331">
        <f t="shared" si="6"/>
        <v>752848</v>
      </c>
      <c r="J146" s="331">
        <f t="shared" si="6"/>
        <v>719659.66</v>
      </c>
      <c r="K146" s="301">
        <f t="shared" si="6"/>
        <v>674250</v>
      </c>
      <c r="L146" s="301">
        <f t="shared" si="6"/>
        <v>693144.93000000017</v>
      </c>
    </row>
    <row r="147" spans="1:12" ht="16.2" thickTop="1" x14ac:dyDescent="0.3">
      <c r="A147" s="48"/>
      <c r="B147" s="49"/>
      <c r="C147" s="49"/>
      <c r="D147" s="49"/>
      <c r="E147" s="462"/>
      <c r="F147" s="308"/>
      <c r="G147" s="359"/>
      <c r="H147" s="359"/>
      <c r="I147" s="332"/>
      <c r="J147" s="332"/>
      <c r="K147" s="303"/>
      <c r="L147" s="303"/>
    </row>
    <row r="148" spans="1:12" x14ac:dyDescent="0.3">
      <c r="E148" s="502"/>
      <c r="F148" s="239"/>
      <c r="G148" s="360"/>
      <c r="H148" s="360"/>
      <c r="I148" s="314"/>
      <c r="J148" s="314"/>
      <c r="K148" s="239"/>
      <c r="L148" s="239"/>
    </row>
    <row r="149" spans="1:12" ht="16.2" thickBot="1" x14ac:dyDescent="0.35">
      <c r="A149" s="16" t="s">
        <v>128</v>
      </c>
      <c r="B149" s="49"/>
      <c r="C149" s="49"/>
      <c r="D149" s="49"/>
      <c r="E149" s="503">
        <f t="shared" ref="E149:J149" si="7">E52-E146</f>
        <v>10</v>
      </c>
      <c r="F149" s="301">
        <f t="shared" si="7"/>
        <v>1703</v>
      </c>
      <c r="G149" s="358">
        <f t="shared" si="7"/>
        <v>1655</v>
      </c>
      <c r="H149" s="358">
        <f t="shared" si="7"/>
        <v>10624.820000000182</v>
      </c>
      <c r="I149" s="331">
        <f t="shared" si="7"/>
        <v>54552</v>
      </c>
      <c r="J149" s="331">
        <f t="shared" si="7"/>
        <v>56960.909999999916</v>
      </c>
      <c r="K149" s="301">
        <f>K52-K146-K147</f>
        <v>28250</v>
      </c>
      <c r="L149" s="301">
        <f>L52-L146</f>
        <v>14222.139999999898</v>
      </c>
    </row>
    <row r="150" spans="1:12" ht="16.2" thickTop="1" x14ac:dyDescent="0.3">
      <c r="A150" s="16" t="s">
        <v>127</v>
      </c>
      <c r="B150" s="49"/>
      <c r="C150" s="49"/>
      <c r="D150" s="49"/>
      <c r="E150" s="150"/>
      <c r="F150" s="302"/>
      <c r="G150" s="359"/>
      <c r="H150" s="359"/>
      <c r="I150" s="332"/>
      <c r="J150" s="332"/>
      <c r="K150" s="303"/>
      <c r="L150" s="303"/>
    </row>
    <row r="151" spans="1:12" ht="16.2" thickBot="1" x14ac:dyDescent="0.35">
      <c r="A151" s="104"/>
      <c r="B151" s="105"/>
      <c r="C151" s="105"/>
      <c r="D151" s="105"/>
      <c r="E151" s="482"/>
      <c r="F151" s="105"/>
      <c r="G151" s="361"/>
      <c r="H151" s="361"/>
      <c r="I151" s="111"/>
      <c r="J151" s="111"/>
      <c r="K151" s="255"/>
      <c r="L151" s="255"/>
    </row>
    <row r="152" spans="1:12" ht="16.2" thickTop="1" x14ac:dyDescent="0.3">
      <c r="A152" s="19" t="s">
        <v>129</v>
      </c>
      <c r="B152" s="87"/>
      <c r="C152" s="87"/>
      <c r="D152" s="87"/>
      <c r="E152" s="483"/>
      <c r="F152" s="87"/>
      <c r="G152" s="362"/>
      <c r="H152" s="362"/>
      <c r="I152" s="333"/>
      <c r="J152" s="333"/>
      <c r="K152" s="256"/>
      <c r="L152" s="256"/>
    </row>
    <row r="153" spans="1:12" x14ac:dyDescent="0.3">
      <c r="A153" s="48"/>
      <c r="B153" s="49"/>
      <c r="C153" s="49"/>
      <c r="D153" s="49"/>
      <c r="E153" s="150"/>
      <c r="F153" s="49"/>
      <c r="G153" s="357"/>
      <c r="H153" s="357"/>
      <c r="I153" s="315"/>
      <c r="J153" s="315"/>
      <c r="K153" s="245"/>
      <c r="L153" s="245"/>
    </row>
    <row r="154" spans="1:12" x14ac:dyDescent="0.3">
      <c r="A154" s="89" t="s">
        <v>323</v>
      </c>
      <c r="B154" s="244"/>
      <c r="C154" s="244"/>
      <c r="D154" s="244"/>
      <c r="E154" s="462">
        <v>44500</v>
      </c>
      <c r="F154" s="246">
        <v>55065</v>
      </c>
      <c r="G154" s="460">
        <v>50000</v>
      </c>
      <c r="H154" s="460"/>
      <c r="I154" s="334">
        <v>48350</v>
      </c>
      <c r="K154" s="461">
        <v>47850</v>
      </c>
      <c r="L154" s="308"/>
    </row>
    <row r="155" spans="1:12" x14ac:dyDescent="0.3">
      <c r="A155" s="89" t="s">
        <v>297</v>
      </c>
      <c r="B155" s="244"/>
      <c r="C155" s="244"/>
      <c r="D155" s="244"/>
      <c r="E155" s="462"/>
      <c r="F155" s="308"/>
      <c r="G155" s="363"/>
      <c r="H155" s="363">
        <v>55065.17</v>
      </c>
      <c r="I155" s="334"/>
      <c r="J155" s="334">
        <v>46379.57</v>
      </c>
      <c r="K155" s="340"/>
      <c r="L155" s="308">
        <v>47850</v>
      </c>
    </row>
    <row r="156" spans="1:12" x14ac:dyDescent="0.3">
      <c r="A156" s="89"/>
      <c r="B156" s="244"/>
      <c r="C156" s="244"/>
      <c r="D156" s="244"/>
      <c r="E156" s="462"/>
      <c r="F156" s="244"/>
      <c r="G156" s="364"/>
      <c r="H156" s="364"/>
      <c r="I156" s="314"/>
      <c r="J156" s="314"/>
      <c r="K156" s="238"/>
      <c r="L156" s="238"/>
    </row>
    <row r="157" spans="1:12" x14ac:dyDescent="0.3">
      <c r="A157" s="48"/>
      <c r="B157" s="244"/>
      <c r="C157" s="244"/>
      <c r="D157" s="244"/>
      <c r="E157" s="462"/>
      <c r="F157" s="244"/>
      <c r="G157" s="357"/>
      <c r="H157" s="357"/>
      <c r="I157" s="315"/>
      <c r="J157" s="315"/>
      <c r="K157" s="245"/>
      <c r="L157" s="245"/>
    </row>
    <row r="158" spans="1:12" x14ac:dyDescent="0.3">
      <c r="A158" s="16" t="s">
        <v>134</v>
      </c>
      <c r="B158" s="244"/>
      <c r="C158" s="244"/>
      <c r="D158" s="244"/>
      <c r="E158" s="462"/>
      <c r="F158" s="244"/>
      <c r="G158" s="357"/>
      <c r="H158" s="357"/>
      <c r="I158" s="315"/>
      <c r="J158" s="315"/>
      <c r="K158" s="245"/>
      <c r="L158" s="245"/>
    </row>
    <row r="159" spans="1:12" x14ac:dyDescent="0.3">
      <c r="A159" s="48" t="str">
        <f>$A$25</f>
        <v>FY 2006-2007</v>
      </c>
      <c r="B159" s="468">
        <f>B25</f>
        <v>17000</v>
      </c>
      <c r="C159" s="238">
        <v>1</v>
      </c>
      <c r="D159" s="238"/>
      <c r="E159" s="464"/>
      <c r="F159" s="280"/>
      <c r="G159" s="344">
        <v>17000</v>
      </c>
      <c r="H159" s="344">
        <v>16399.86</v>
      </c>
      <c r="I159" s="318">
        <v>34000</v>
      </c>
      <c r="J159" s="318">
        <v>33769.53</v>
      </c>
      <c r="K159" s="280">
        <v>25500</v>
      </c>
      <c r="L159" s="280">
        <v>26087.06</v>
      </c>
    </row>
    <row r="160" spans="1:12" x14ac:dyDescent="0.3">
      <c r="A160" s="48" t="str">
        <f>$A$26</f>
        <v>FY 2007-2008</v>
      </c>
      <c r="B160" s="468">
        <f>B26</f>
        <v>16500</v>
      </c>
      <c r="C160" s="238">
        <v>1</v>
      </c>
      <c r="D160" s="238"/>
      <c r="E160" s="464"/>
      <c r="F160" s="280">
        <v>16500</v>
      </c>
      <c r="G160" s="365"/>
      <c r="H160" s="365"/>
      <c r="I160" s="335"/>
      <c r="J160" s="335"/>
      <c r="K160" s="280"/>
      <c r="L160" s="280"/>
    </row>
    <row r="161" spans="1:12" x14ac:dyDescent="0.3">
      <c r="A161" s="48" t="str">
        <f>$A$27</f>
        <v>FY 2008-2009</v>
      </c>
      <c r="B161" s="468">
        <f>B27</f>
        <v>16100</v>
      </c>
      <c r="C161" s="238">
        <f>C46</f>
        <v>2</v>
      </c>
      <c r="D161" s="238"/>
      <c r="E161" s="508">
        <f>B161*C161</f>
        <v>32200</v>
      </c>
      <c r="F161" s="491"/>
      <c r="G161" s="366"/>
      <c r="H161" s="366"/>
      <c r="I161" s="322"/>
      <c r="J161" s="322"/>
      <c r="K161" s="284"/>
      <c r="L161" s="284"/>
    </row>
    <row r="162" spans="1:12" x14ac:dyDescent="0.3">
      <c r="A162" s="48" t="s">
        <v>135</v>
      </c>
      <c r="B162" s="244"/>
      <c r="C162" s="244"/>
      <c r="D162" s="244"/>
      <c r="E162" s="280">
        <f>SUM(E154:E161)</f>
        <v>76700</v>
      </c>
      <c r="F162" s="280">
        <f>SUM(F154:F161)</f>
        <v>71565</v>
      </c>
      <c r="G162" s="350">
        <f>SUM(G154:G161)</f>
        <v>67000</v>
      </c>
      <c r="H162" s="350">
        <f>SUM(H154:H161)</f>
        <v>71465.03</v>
      </c>
      <c r="I162" s="319">
        <f>SUM(I154:I161)</f>
        <v>82350</v>
      </c>
      <c r="J162" s="319">
        <f>SUM(J155:J161)</f>
        <v>80149.100000000006</v>
      </c>
      <c r="K162" s="279">
        <f>SUM(K154:K160)</f>
        <v>73350</v>
      </c>
      <c r="L162" s="279">
        <f>SUM(L154:L160)</f>
        <v>73937.06</v>
      </c>
    </row>
    <row r="163" spans="1:12" x14ac:dyDescent="0.3">
      <c r="A163" s="48"/>
      <c r="B163" s="244"/>
      <c r="C163" s="244"/>
      <c r="D163" s="244"/>
      <c r="E163" s="280"/>
      <c r="F163" s="280"/>
      <c r="G163" s="350"/>
      <c r="H163" s="350"/>
      <c r="I163" s="319"/>
      <c r="J163" s="319"/>
      <c r="K163" s="279"/>
      <c r="L163" s="279"/>
    </row>
    <row r="164" spans="1:12" x14ac:dyDescent="0.3">
      <c r="A164" s="16" t="s">
        <v>136</v>
      </c>
      <c r="B164" s="244"/>
      <c r="C164" s="244"/>
      <c r="D164" s="244"/>
      <c r="E164" s="280"/>
      <c r="F164" s="280"/>
      <c r="G164" s="350"/>
      <c r="H164" s="350"/>
      <c r="I164" s="319"/>
      <c r="J164" s="319"/>
      <c r="K164" s="279"/>
      <c r="L164" s="279"/>
    </row>
    <row r="165" spans="1:12" x14ac:dyDescent="0.3">
      <c r="A165" s="48" t="s">
        <v>298</v>
      </c>
      <c r="B165" s="504">
        <v>50</v>
      </c>
      <c r="C165" s="245">
        <v>350</v>
      </c>
      <c r="D165" s="238"/>
      <c r="E165" s="280"/>
      <c r="F165" s="280"/>
      <c r="G165" s="350">
        <v>17500</v>
      </c>
      <c r="H165" s="350">
        <v>19063.060000000001</v>
      </c>
      <c r="I165" s="319">
        <f>C165*B165</f>
        <v>17500</v>
      </c>
      <c r="J165" s="319">
        <v>25083.93</v>
      </c>
      <c r="K165" s="279">
        <v>25000</v>
      </c>
      <c r="L165" s="279">
        <v>27557.49</v>
      </c>
    </row>
    <row r="166" spans="1:12" x14ac:dyDescent="0.3">
      <c r="A166" s="48" t="s">
        <v>307</v>
      </c>
      <c r="B166" s="504">
        <v>49</v>
      </c>
      <c r="C166" s="245">
        <v>500</v>
      </c>
      <c r="D166" s="238"/>
      <c r="E166" s="280"/>
      <c r="F166" s="280">
        <v>24500</v>
      </c>
      <c r="G166" s="350"/>
      <c r="H166" s="350"/>
      <c r="I166" s="319"/>
      <c r="J166" s="319"/>
      <c r="K166" s="339"/>
      <c r="L166" s="279"/>
    </row>
    <row r="167" spans="1:12" x14ac:dyDescent="0.3">
      <c r="A167" s="48" t="s">
        <v>322</v>
      </c>
      <c r="B167" s="504">
        <v>67</v>
      </c>
      <c r="C167" s="245">
        <v>500</v>
      </c>
      <c r="D167" s="238"/>
      <c r="E167" s="280">
        <f>B167*C167</f>
        <v>33500</v>
      </c>
      <c r="F167" s="280"/>
      <c r="G167" s="367"/>
      <c r="H167" s="367"/>
      <c r="I167" s="336"/>
      <c r="J167" s="336"/>
      <c r="K167" s="306"/>
      <c r="L167" s="306"/>
    </row>
    <row r="168" spans="1:12" ht="16.2" thickBot="1" x14ac:dyDescent="0.35">
      <c r="A168" s="16" t="s">
        <v>140</v>
      </c>
      <c r="B168" s="244"/>
      <c r="C168" s="244"/>
      <c r="D168" s="244"/>
      <c r="E168" s="505">
        <f>E162-E167</f>
        <v>43200</v>
      </c>
      <c r="F168" s="505">
        <f>F162-F166</f>
        <v>47065</v>
      </c>
      <c r="G168" s="358">
        <f t="shared" ref="G168:L168" si="8">G162-G165</f>
        <v>49500</v>
      </c>
      <c r="H168" s="358">
        <f t="shared" si="8"/>
        <v>52401.97</v>
      </c>
      <c r="I168" s="331">
        <f t="shared" si="8"/>
        <v>64850</v>
      </c>
      <c r="J168" s="331">
        <f t="shared" si="8"/>
        <v>55065.170000000006</v>
      </c>
      <c r="K168" s="301">
        <f t="shared" si="8"/>
        <v>48350</v>
      </c>
      <c r="L168" s="301">
        <f t="shared" si="8"/>
        <v>46379.569999999992</v>
      </c>
    </row>
    <row r="169" spans="1:12" ht="16.2" thickTop="1" x14ac:dyDescent="0.3">
      <c r="A169" s="16"/>
      <c r="B169" s="49"/>
      <c r="C169" s="49"/>
      <c r="D169" s="49"/>
      <c r="E169" s="150"/>
      <c r="F169" s="49"/>
      <c r="G169" s="357"/>
      <c r="H169" s="357"/>
      <c r="I169" s="315"/>
      <c r="J169" s="315"/>
      <c r="K169" s="245"/>
      <c r="L169" s="245"/>
    </row>
    <row r="170" spans="1:12" x14ac:dyDescent="0.3">
      <c r="A170" s="275"/>
      <c r="B170" s="49"/>
      <c r="C170" s="49"/>
      <c r="D170" s="49"/>
      <c r="E170" s="150"/>
      <c r="F170" s="49"/>
      <c r="G170" s="357"/>
      <c r="H170" s="357"/>
      <c r="I170" s="315"/>
      <c r="J170" s="315"/>
      <c r="K170" s="245"/>
      <c r="L170" s="245"/>
    </row>
    <row r="171" spans="1:12" ht="16.2" thickBot="1" x14ac:dyDescent="0.35">
      <c r="A171" s="104"/>
      <c r="B171" s="105"/>
      <c r="C171" s="105"/>
      <c r="D171" s="105"/>
      <c r="E171" s="482"/>
      <c r="F171" s="105"/>
      <c r="G171" s="361"/>
      <c r="H171" s="361"/>
      <c r="I171" s="111"/>
      <c r="J171" s="111"/>
      <c r="K171" s="255"/>
      <c r="L171" s="255"/>
    </row>
    <row r="172" spans="1:12" ht="16.2" thickTop="1" x14ac:dyDescent="0.3">
      <c r="A172" s="19" t="s">
        <v>143</v>
      </c>
      <c r="B172" s="87"/>
      <c r="C172" s="87"/>
      <c r="D172" s="87"/>
      <c r="E172" s="483"/>
      <c r="F172" s="87"/>
      <c r="G172" s="362"/>
      <c r="H172" s="362"/>
      <c r="I172" s="333"/>
      <c r="J172" s="333"/>
      <c r="K172" s="256"/>
      <c r="L172" s="256"/>
    </row>
    <row r="173" spans="1:12" x14ac:dyDescent="0.3">
      <c r="A173" s="48"/>
      <c r="B173" s="49"/>
      <c r="C173" s="49"/>
      <c r="D173" s="49"/>
      <c r="E173" s="150"/>
      <c r="F173" s="49"/>
      <c r="G173" s="357"/>
      <c r="H173" s="357"/>
      <c r="I173" s="315"/>
      <c r="J173" s="315"/>
      <c r="K173" s="245"/>
      <c r="L173" s="245"/>
    </row>
    <row r="174" spans="1:12" x14ac:dyDescent="0.3">
      <c r="A174" s="48" t="s">
        <v>144</v>
      </c>
      <c r="B174" s="49"/>
      <c r="C174" s="49"/>
      <c r="D174" s="49"/>
      <c r="E174" s="506">
        <f>C27</f>
        <v>33</v>
      </c>
      <c r="F174" s="506">
        <f>C26</f>
        <v>31.5</v>
      </c>
      <c r="G174" s="364">
        <f>C26</f>
        <v>31.5</v>
      </c>
      <c r="H174" s="364">
        <v>31.5</v>
      </c>
      <c r="I174" s="313">
        <v>30.5</v>
      </c>
      <c r="J174" s="313">
        <v>30.5</v>
      </c>
      <c r="K174" s="238">
        <v>26.5</v>
      </c>
      <c r="L174" s="238">
        <v>26.5</v>
      </c>
    </row>
    <row r="175" spans="1:12" x14ac:dyDescent="0.3">
      <c r="A175" s="48"/>
      <c r="B175" s="49"/>
      <c r="C175" s="49"/>
      <c r="D175" s="49"/>
      <c r="E175" s="244"/>
      <c r="F175" s="244"/>
      <c r="G175" s="357"/>
      <c r="H175" s="357"/>
      <c r="I175" s="315"/>
      <c r="J175" s="315"/>
      <c r="K175" s="245"/>
      <c r="L175" s="245"/>
    </row>
    <row r="176" spans="1:12" x14ac:dyDescent="0.3">
      <c r="A176" s="48" t="s">
        <v>146</v>
      </c>
      <c r="B176" s="49"/>
      <c r="C176" s="49"/>
      <c r="D176" s="49"/>
      <c r="E176" s="244">
        <f>C41</f>
        <v>4</v>
      </c>
      <c r="F176" s="244">
        <f>C39</f>
        <v>3.25</v>
      </c>
      <c r="G176" s="343">
        <v>3.25</v>
      </c>
      <c r="H176" s="343">
        <v>3.25</v>
      </c>
      <c r="I176" s="316">
        <f>C37</f>
        <v>3.25</v>
      </c>
      <c r="J176" s="316">
        <v>3.25</v>
      </c>
      <c r="K176" s="240">
        <v>3.25</v>
      </c>
      <c r="L176" s="240">
        <v>3.25</v>
      </c>
    </row>
    <row r="177" spans="1:12" x14ac:dyDescent="0.3">
      <c r="A177" s="48"/>
      <c r="B177" s="49"/>
      <c r="C177" s="49"/>
      <c r="D177" s="49"/>
      <c r="E177" s="244"/>
      <c r="F177" s="244"/>
      <c r="G177" s="343"/>
      <c r="H177" s="343"/>
      <c r="I177" s="316"/>
      <c r="J177" s="316"/>
      <c r="K177" s="240"/>
      <c r="L177" s="240"/>
    </row>
    <row r="178" spans="1:12" x14ac:dyDescent="0.3">
      <c r="A178" s="48" t="s">
        <v>302</v>
      </c>
      <c r="B178" s="49"/>
      <c r="C178" s="49"/>
      <c r="D178" s="49"/>
      <c r="E178" s="507">
        <f>C46</f>
        <v>2</v>
      </c>
      <c r="F178" s="507">
        <f>C45</f>
        <v>1</v>
      </c>
      <c r="G178" s="368">
        <f>C45</f>
        <v>1</v>
      </c>
      <c r="H178" s="368">
        <v>1</v>
      </c>
      <c r="I178" s="337">
        <v>2</v>
      </c>
      <c r="J178" s="337">
        <v>2</v>
      </c>
      <c r="K178" s="262">
        <v>1.5</v>
      </c>
      <c r="L178" s="262">
        <v>1.5</v>
      </c>
    </row>
    <row r="179" spans="1:12" x14ac:dyDescent="0.3">
      <c r="A179" s="48"/>
      <c r="B179" s="49"/>
      <c r="C179" s="49"/>
      <c r="D179" s="49"/>
      <c r="E179" s="244"/>
      <c r="F179" s="244"/>
      <c r="G179" s="357"/>
      <c r="H179" s="357"/>
      <c r="I179" s="315"/>
      <c r="J179" s="315"/>
      <c r="K179" s="245"/>
      <c r="L179" s="245"/>
    </row>
    <row r="180" spans="1:12" ht="16.2" thickBot="1" x14ac:dyDescent="0.35">
      <c r="A180" s="16" t="s">
        <v>149</v>
      </c>
      <c r="B180" s="49"/>
      <c r="C180" s="49"/>
      <c r="D180" s="49"/>
      <c r="E180" s="250">
        <f>SUM(E174:E178)</f>
        <v>39</v>
      </c>
      <c r="F180" s="250">
        <f>SUM(F174:F178)</f>
        <v>35.75</v>
      </c>
      <c r="G180" s="369">
        <f>SUM(G174:G178)</f>
        <v>35.75</v>
      </c>
      <c r="H180" s="369">
        <f>SUM(H174:H178)</f>
        <v>35.75</v>
      </c>
      <c r="I180" s="338">
        <f>SUM(I174:I179)</f>
        <v>35.75</v>
      </c>
      <c r="J180" s="338">
        <f>SUM(J174:J179)</f>
        <v>35.75</v>
      </c>
      <c r="K180" s="250">
        <f>SUM(K174:K178)</f>
        <v>31.25</v>
      </c>
      <c r="L180" s="250">
        <f>SUM(L174:L178)</f>
        <v>31.25</v>
      </c>
    </row>
    <row r="181" spans="1:12" ht="16.8" thickTop="1" thickBot="1" x14ac:dyDescent="0.35">
      <c r="A181" s="104"/>
      <c r="B181" s="104"/>
      <c r="C181" s="104"/>
      <c r="D181" s="104"/>
      <c r="E181" s="484"/>
      <c r="F181" s="104"/>
      <c r="G181" s="361"/>
      <c r="H181" s="361"/>
      <c r="I181" s="109"/>
      <c r="J181" s="109"/>
      <c r="K181" s="255"/>
      <c r="L181" s="255"/>
    </row>
    <row r="182" spans="1:12" ht="16.2" thickTop="1" x14ac:dyDescent="0.3">
      <c r="A182" s="48"/>
      <c r="B182" s="48"/>
      <c r="C182" s="48"/>
      <c r="D182" s="48"/>
      <c r="E182" s="48"/>
      <c r="F182" s="166"/>
      <c r="G182" s="48"/>
      <c r="H182" s="48"/>
      <c r="I182" s="48"/>
      <c r="J182" s="48"/>
    </row>
    <row r="183" spans="1:12" x14ac:dyDescent="0.3">
      <c r="A183" s="48" t="s">
        <v>184</v>
      </c>
      <c r="B183" s="48"/>
      <c r="C183" s="48"/>
      <c r="D183" s="48"/>
      <c r="E183" s="48"/>
      <c r="F183" s="48"/>
      <c r="G183" s="48"/>
      <c r="H183" s="48"/>
      <c r="I183" s="48"/>
      <c r="J183" s="48"/>
    </row>
    <row r="184" spans="1:12" x14ac:dyDescent="0.3">
      <c r="A184" s="89">
        <f>I2</f>
        <v>39673</v>
      </c>
      <c r="B184" s="48"/>
      <c r="C184" s="48"/>
      <c r="D184" s="48"/>
      <c r="E184" s="48"/>
      <c r="F184" s="48"/>
      <c r="G184" s="48"/>
      <c r="H184" s="48"/>
      <c r="I184" s="263"/>
      <c r="J184" s="48"/>
    </row>
    <row r="185" spans="1:12" x14ac:dyDescent="0.3">
      <c r="I185" s="116"/>
    </row>
    <row r="186" spans="1:12" x14ac:dyDescent="0.3">
      <c r="I186" s="264"/>
    </row>
    <row r="187" spans="1:12" x14ac:dyDescent="0.3">
      <c r="I187" s="264"/>
    </row>
    <row r="188" spans="1:12" x14ac:dyDescent="0.3">
      <c r="I188" s="264"/>
    </row>
    <row r="189" spans="1:12" x14ac:dyDescent="0.3">
      <c r="I189" s="116"/>
    </row>
    <row r="190" spans="1:12" x14ac:dyDescent="0.3">
      <c r="I190" s="265"/>
    </row>
    <row r="191" spans="1:12" x14ac:dyDescent="0.3">
      <c r="I191" s="266"/>
    </row>
  </sheetData>
  <mergeCells count="4">
    <mergeCell ref="A13:L13"/>
    <mergeCell ref="A14:L14"/>
    <mergeCell ref="A15:L15"/>
    <mergeCell ref="A16:L16"/>
  </mergeCells>
  <phoneticPr fontId="27" type="noConversion"/>
  <pageMargins left="0.25" right="0.2" top="0.51" bottom="0.42" header="0.26" footer="0.18"/>
  <pageSetup scale="66" fitToHeight="4" orientation="landscape" r:id="rId1"/>
  <headerFooter alignWithMargins="0">
    <oddFooter>&amp;L&amp;10&amp;F &amp;A&amp;C&amp;10Page &amp;P of &amp;N&amp;R&amp;10&amp;D &amp;T</oddFooter>
  </headerFooter>
  <rowBreaks count="3" manualBreakCount="3">
    <brk id="53" max="11" man="1"/>
    <brk id="95" max="11" man="1"/>
    <brk id="136" max="11"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91"/>
  <sheetViews>
    <sheetView topLeftCell="A13" zoomScale="75" zoomScaleNormal="75" workbookViewId="0">
      <pane ySplit="8" topLeftCell="A129" activePane="bottomLeft" state="frozen"/>
      <selection activeCell="A13" sqref="A13"/>
      <selection pane="bottomLeft" activeCell="C100" sqref="C100"/>
    </sheetView>
  </sheetViews>
  <sheetFormatPr defaultRowHeight="15.6" x14ac:dyDescent="0.3"/>
  <cols>
    <col min="1" max="1" width="35.54296875" customWidth="1"/>
    <col min="2" max="2" width="7.90625" customWidth="1"/>
    <col min="3" max="3" width="10.36328125" bestFit="1" customWidth="1"/>
    <col min="4" max="4" width="4.08984375" customWidth="1"/>
    <col min="5" max="5" width="14.08984375" bestFit="1" customWidth="1"/>
    <col min="6" max="6" width="14.453125" bestFit="1" customWidth="1"/>
    <col min="7" max="7" width="14.08984375" bestFit="1" customWidth="1"/>
    <col min="8" max="8" width="13.90625" bestFit="1" customWidth="1"/>
    <col min="9" max="9" width="15.6328125" bestFit="1" customWidth="1"/>
    <col min="10" max="10" width="13.90625" customWidth="1"/>
    <col min="11" max="11" width="13.6328125" bestFit="1" customWidth="1"/>
    <col min="12" max="12" width="13.6328125" customWidth="1"/>
  </cols>
  <sheetData>
    <row r="1" spans="1:12" ht="16.2" thickBot="1" x14ac:dyDescent="0.35">
      <c r="A1" s="48"/>
      <c r="B1" s="48"/>
      <c r="C1" s="48"/>
      <c r="D1" s="48"/>
      <c r="E1" s="48"/>
      <c r="F1" s="48"/>
      <c r="G1" s="48"/>
      <c r="H1" s="48"/>
      <c r="I1" s="58"/>
      <c r="J1" s="58"/>
    </row>
    <row r="2" spans="1:12" ht="16.8" thickTop="1" thickBot="1" x14ac:dyDescent="0.35">
      <c r="A2" s="48" t="s">
        <v>1</v>
      </c>
      <c r="B2" s="48"/>
      <c r="C2" s="48"/>
      <c r="D2" s="48"/>
      <c r="E2" s="48"/>
      <c r="F2" s="48"/>
      <c r="G2" s="48"/>
      <c r="H2" s="48"/>
      <c r="I2" s="189">
        <v>39871</v>
      </c>
      <c r="J2" s="199"/>
    </row>
    <row r="3" spans="1:12" ht="16.2" thickTop="1" x14ac:dyDescent="0.3">
      <c r="A3" s="49" t="s">
        <v>2</v>
      </c>
      <c r="B3" s="49"/>
      <c r="C3" s="49"/>
      <c r="D3" s="49"/>
      <c r="E3" s="49"/>
      <c r="F3" s="49"/>
      <c r="G3" s="49"/>
      <c r="H3" s="49"/>
      <c r="I3" s="49"/>
      <c r="J3" s="49"/>
    </row>
    <row r="4" spans="1:12" x14ac:dyDescent="0.3">
      <c r="A4" s="49" t="s">
        <v>267</v>
      </c>
      <c r="B4" s="49"/>
      <c r="C4" s="49"/>
      <c r="D4" s="49"/>
      <c r="E4" s="49"/>
      <c r="F4" s="49"/>
      <c r="G4" s="49"/>
      <c r="H4" s="49"/>
      <c r="I4" s="49"/>
      <c r="J4" s="49"/>
    </row>
    <row r="5" spans="1:12" x14ac:dyDescent="0.3">
      <c r="A5" s="49" t="s">
        <v>4</v>
      </c>
      <c r="B5" s="49"/>
      <c r="C5" s="49"/>
      <c r="D5" s="49"/>
      <c r="E5" s="49"/>
      <c r="F5" s="49"/>
      <c r="G5" s="49"/>
      <c r="H5" s="49"/>
      <c r="I5" s="49"/>
      <c r="J5" s="49"/>
    </row>
    <row r="6" spans="1:12" x14ac:dyDescent="0.3">
      <c r="A6" s="49" t="s">
        <v>5</v>
      </c>
      <c r="B6" s="49"/>
      <c r="C6" s="49"/>
      <c r="D6" s="49"/>
      <c r="E6" s="49"/>
      <c r="F6" s="49"/>
      <c r="G6" s="49"/>
      <c r="H6" s="49"/>
      <c r="I6" s="49"/>
      <c r="J6" s="49"/>
    </row>
    <row r="7" spans="1:12" x14ac:dyDescent="0.3">
      <c r="A7" s="49" t="s">
        <v>6</v>
      </c>
      <c r="B7" s="49"/>
      <c r="C7" s="49"/>
      <c r="D7" s="49"/>
      <c r="E7" s="49"/>
      <c r="F7" s="49"/>
      <c r="G7" s="49"/>
      <c r="H7" s="49"/>
      <c r="I7" s="49"/>
      <c r="J7" s="49"/>
    </row>
    <row r="8" spans="1:12" x14ac:dyDescent="0.3">
      <c r="A8" s="49" t="s">
        <v>7</v>
      </c>
      <c r="B8" s="49"/>
      <c r="C8" s="49"/>
      <c r="D8" s="49"/>
      <c r="E8" s="49"/>
      <c r="F8" s="49"/>
      <c r="G8" s="49"/>
      <c r="H8" s="49"/>
      <c r="I8" s="49"/>
      <c r="J8" s="49"/>
    </row>
    <row r="9" spans="1:12" x14ac:dyDescent="0.3">
      <c r="A9" s="49"/>
      <c r="B9" s="49"/>
      <c r="C9" s="49"/>
      <c r="D9" s="49"/>
      <c r="E9" s="49"/>
      <c r="F9" s="49"/>
      <c r="G9" s="49"/>
      <c r="H9" s="49"/>
      <c r="I9" s="49"/>
      <c r="J9" s="49"/>
    </row>
    <row r="10" spans="1:12" x14ac:dyDescent="0.3">
      <c r="A10" s="49"/>
      <c r="B10" s="49"/>
      <c r="C10" s="49"/>
      <c r="D10" s="49"/>
      <c r="E10" s="49"/>
      <c r="F10" s="49"/>
      <c r="G10" s="49"/>
      <c r="H10" s="49"/>
      <c r="I10" s="49"/>
      <c r="J10" s="49"/>
    </row>
    <row r="11" spans="1:12" x14ac:dyDescent="0.3">
      <c r="A11" s="49"/>
      <c r="B11" s="49"/>
      <c r="C11" s="49"/>
      <c r="D11" s="49"/>
      <c r="E11" s="49"/>
      <c r="F11" s="49"/>
      <c r="G11" s="49"/>
      <c r="H11" s="49"/>
      <c r="I11" s="49"/>
      <c r="J11" s="49"/>
    </row>
    <row r="12" spans="1:12" x14ac:dyDescent="0.3">
      <c r="A12" s="49" t="s">
        <v>10</v>
      </c>
      <c r="B12" s="49"/>
      <c r="C12" s="49"/>
      <c r="D12" s="49"/>
      <c r="E12" s="49"/>
      <c r="F12" s="49"/>
      <c r="G12" s="49"/>
      <c r="H12" s="49"/>
      <c r="I12" s="49"/>
      <c r="J12" s="49"/>
    </row>
    <row r="13" spans="1:12" x14ac:dyDescent="0.3">
      <c r="A13" s="1077" t="s">
        <v>233</v>
      </c>
      <c r="B13" s="1077"/>
      <c r="C13" s="1077"/>
      <c r="D13" s="1077"/>
      <c r="E13" s="1077"/>
      <c r="F13" s="1077"/>
      <c r="G13" s="1077"/>
      <c r="H13" s="1077"/>
      <c r="I13" s="1077"/>
      <c r="J13" s="1077"/>
      <c r="K13" s="1077"/>
      <c r="L13" s="1077"/>
    </row>
    <row r="14" spans="1:12" x14ac:dyDescent="0.3">
      <c r="A14" s="1077" t="s">
        <v>324</v>
      </c>
      <c r="B14" s="1077"/>
      <c r="C14" s="1077"/>
      <c r="D14" s="1077"/>
      <c r="E14" s="1077"/>
      <c r="F14" s="1077"/>
      <c r="G14" s="1077"/>
      <c r="H14" s="1077"/>
      <c r="I14" s="1077"/>
      <c r="J14" s="1077"/>
      <c r="K14" s="1077"/>
      <c r="L14" s="1077"/>
    </row>
    <row r="15" spans="1:12" x14ac:dyDescent="0.3">
      <c r="A15" s="1077" t="s">
        <v>231</v>
      </c>
      <c r="B15" s="1077"/>
      <c r="C15" s="1077"/>
      <c r="D15" s="1077"/>
      <c r="E15" s="1077"/>
      <c r="F15" s="1077"/>
      <c r="G15" s="1077"/>
      <c r="H15" s="1077"/>
      <c r="I15" s="1077"/>
      <c r="J15" s="1077"/>
      <c r="K15" s="1077"/>
      <c r="L15" s="1077"/>
    </row>
    <row r="16" spans="1:12" x14ac:dyDescent="0.3">
      <c r="A16" s="1077" t="s">
        <v>141</v>
      </c>
      <c r="B16" s="1077"/>
      <c r="C16" s="1077"/>
      <c r="D16" s="1077"/>
      <c r="E16" s="1077"/>
      <c r="F16" s="1077"/>
      <c r="G16" s="1077"/>
      <c r="H16" s="1077"/>
      <c r="I16" s="1077"/>
      <c r="J16" s="1077"/>
      <c r="K16" s="1077"/>
      <c r="L16" s="1077"/>
    </row>
    <row r="17" spans="1:12" x14ac:dyDescent="0.3">
      <c r="A17" s="49"/>
      <c r="B17" s="49"/>
      <c r="C17" s="49"/>
      <c r="D17" s="49"/>
      <c r="E17" s="49"/>
      <c r="F17" s="49"/>
      <c r="G17" s="49"/>
      <c r="H17" s="49"/>
      <c r="I17" s="49"/>
      <c r="J17" s="49"/>
    </row>
    <row r="18" spans="1:12" x14ac:dyDescent="0.3">
      <c r="A18" s="309"/>
      <c r="B18" s="9"/>
      <c r="C18" s="9"/>
      <c r="D18" s="9"/>
      <c r="E18" s="474" t="s">
        <v>15</v>
      </c>
      <c r="F18" s="122" t="s">
        <v>262</v>
      </c>
      <c r="G18" s="10" t="s">
        <v>262</v>
      </c>
      <c r="H18" s="10"/>
      <c r="I18" s="10" t="s">
        <v>262</v>
      </c>
      <c r="J18" s="10"/>
      <c r="K18" s="48"/>
      <c r="L18" s="48"/>
    </row>
    <row r="19" spans="1:12" x14ac:dyDescent="0.3">
      <c r="A19" s="9"/>
      <c r="B19" s="9"/>
      <c r="C19" s="9"/>
      <c r="D19" s="9"/>
      <c r="E19" s="474" t="s">
        <v>312</v>
      </c>
      <c r="F19" s="122" t="s">
        <v>305</v>
      </c>
      <c r="G19" s="122" t="s">
        <v>290</v>
      </c>
      <c r="H19" s="122" t="s">
        <v>290</v>
      </c>
      <c r="I19" s="122" t="s">
        <v>277</v>
      </c>
      <c r="J19" s="122" t="s">
        <v>277</v>
      </c>
      <c r="K19" s="122" t="s">
        <v>270</v>
      </c>
      <c r="L19" s="122" t="s">
        <v>270</v>
      </c>
    </row>
    <row r="20" spans="1:12" ht="16.2" thickBot="1" x14ac:dyDescent="0.35">
      <c r="A20" s="11"/>
      <c r="B20" s="60"/>
      <c r="C20" s="60"/>
      <c r="D20" s="121"/>
      <c r="E20" s="475" t="s">
        <v>20</v>
      </c>
      <c r="F20" s="54" t="s">
        <v>20</v>
      </c>
      <c r="G20" s="54" t="s">
        <v>20</v>
      </c>
      <c r="H20" s="54" t="s">
        <v>21</v>
      </c>
      <c r="I20" s="54" t="s">
        <v>20</v>
      </c>
      <c r="J20" s="54" t="s">
        <v>21</v>
      </c>
      <c r="K20" s="54" t="s">
        <v>20</v>
      </c>
      <c r="L20" s="54" t="s">
        <v>21</v>
      </c>
    </row>
    <row r="21" spans="1:12" ht="16.2" thickTop="1" x14ac:dyDescent="0.3">
      <c r="A21" s="244" t="s">
        <v>22</v>
      </c>
      <c r="B21" s="244"/>
      <c r="C21" s="244"/>
      <c r="D21" s="244"/>
      <c r="E21" s="462"/>
      <c r="F21" s="244"/>
      <c r="G21" s="68"/>
      <c r="H21" s="68"/>
      <c r="I21" s="168"/>
      <c r="J21" s="168"/>
      <c r="K21" s="244"/>
      <c r="L21" s="244"/>
    </row>
    <row r="22" spans="1:12" x14ac:dyDescent="0.3">
      <c r="A22" s="244"/>
      <c r="B22" s="244"/>
      <c r="C22" s="244"/>
      <c r="D22" s="244"/>
      <c r="E22" s="462"/>
      <c r="F22" s="244"/>
      <c r="G22" s="68"/>
      <c r="H22" s="68"/>
      <c r="I22" s="168"/>
      <c r="J22" s="168"/>
      <c r="K22" s="244"/>
      <c r="L22" s="244"/>
    </row>
    <row r="23" spans="1:12" x14ac:dyDescent="0.3">
      <c r="A23" s="485" t="s">
        <v>23</v>
      </c>
      <c r="B23" s="486" t="s">
        <v>24</v>
      </c>
      <c r="C23" s="486" t="s">
        <v>25</v>
      </c>
      <c r="D23" s="486"/>
      <c r="E23" s="476"/>
      <c r="F23" s="486"/>
      <c r="G23" s="68"/>
      <c r="H23" s="68"/>
      <c r="I23" s="168"/>
      <c r="J23" s="168"/>
      <c r="K23" s="244"/>
      <c r="L23" s="244"/>
    </row>
    <row r="24" spans="1:12" x14ac:dyDescent="0.3">
      <c r="A24" s="244" t="s">
        <v>26</v>
      </c>
      <c r="B24" s="244"/>
      <c r="C24" s="244"/>
      <c r="D24" s="244"/>
      <c r="E24" s="462"/>
      <c r="F24" s="244"/>
      <c r="G24" s="64"/>
      <c r="H24" s="64"/>
      <c r="I24" s="169"/>
      <c r="J24" s="169"/>
      <c r="K24" s="238"/>
      <c r="L24" s="238"/>
    </row>
    <row r="25" spans="1:12" x14ac:dyDescent="0.3">
      <c r="A25" s="462" t="s">
        <v>291</v>
      </c>
      <c r="B25" s="463">
        <v>17000</v>
      </c>
      <c r="C25" s="464">
        <v>31.5</v>
      </c>
      <c r="D25" s="238"/>
      <c r="E25" s="464"/>
      <c r="F25" s="238"/>
      <c r="G25" s="341">
        <f>B25*C25</f>
        <v>535500</v>
      </c>
      <c r="H25" s="473">
        <v>516172.58</v>
      </c>
      <c r="I25" s="312">
        <f>B25*C25</f>
        <v>535500</v>
      </c>
      <c r="J25" s="313">
        <v>515225.21</v>
      </c>
      <c r="K25" s="277">
        <v>450500</v>
      </c>
      <c r="L25" s="238">
        <v>460871.39</v>
      </c>
    </row>
    <row r="26" spans="1:12" x14ac:dyDescent="0.3">
      <c r="A26" s="462" t="s">
        <v>306</v>
      </c>
      <c r="B26" s="463">
        <v>16500</v>
      </c>
      <c r="C26" s="464">
        <v>31.5</v>
      </c>
      <c r="D26" s="238"/>
      <c r="E26" s="464"/>
      <c r="F26" s="464">
        <f>B26*C26</f>
        <v>519750</v>
      </c>
      <c r="H26" s="341"/>
      <c r="I26" s="314"/>
      <c r="J26" s="312"/>
      <c r="K26" s="239"/>
      <c r="L26" s="245"/>
    </row>
    <row r="27" spans="1:12" x14ac:dyDescent="0.3">
      <c r="A27" s="462" t="s">
        <v>311</v>
      </c>
      <c r="B27" s="463">
        <v>16100</v>
      </c>
      <c r="C27" s="464">
        <v>33</v>
      </c>
      <c r="D27" s="464"/>
      <c r="E27" s="464">
        <f>B27*C27</f>
        <v>531300</v>
      </c>
      <c r="F27" s="239"/>
      <c r="G27" s="342"/>
      <c r="H27" s="342"/>
      <c r="I27" s="315"/>
      <c r="J27" s="315"/>
      <c r="K27" s="238"/>
      <c r="L27" s="238"/>
    </row>
    <row r="28" spans="1:12" x14ac:dyDescent="0.3">
      <c r="A28" s="244" t="s">
        <v>31</v>
      </c>
      <c r="B28" s="244"/>
      <c r="C28" s="238"/>
      <c r="D28" s="238"/>
      <c r="E28" s="464"/>
      <c r="F28" s="238"/>
      <c r="G28" s="343"/>
      <c r="H28" s="343"/>
      <c r="I28" s="316"/>
      <c r="J28" s="316"/>
      <c r="K28" s="240"/>
      <c r="L28" s="240"/>
    </row>
    <row r="29" spans="1:12" x14ac:dyDescent="0.3">
      <c r="A29" s="244" t="str">
        <f>$A$26</f>
        <v>FY 2007-2008</v>
      </c>
      <c r="B29" s="466">
        <v>2100</v>
      </c>
      <c r="C29" s="238">
        <v>25</v>
      </c>
      <c r="D29" s="238"/>
      <c r="E29" s="464"/>
      <c r="F29" s="280"/>
      <c r="G29" s="344">
        <f>B29*C29</f>
        <v>52500</v>
      </c>
      <c r="H29" s="344">
        <v>46274.9</v>
      </c>
      <c r="I29" s="317">
        <f>B29*C29</f>
        <v>52500</v>
      </c>
      <c r="J29" s="318">
        <v>5786.02</v>
      </c>
      <c r="K29" s="279">
        <v>37500</v>
      </c>
      <c r="L29" s="280">
        <v>40673.550000000003</v>
      </c>
    </row>
    <row r="30" spans="1:12" x14ac:dyDescent="0.3">
      <c r="A30" s="465" t="str">
        <f>$A$27</f>
        <v>FY 2008-2009</v>
      </c>
      <c r="B30" s="466">
        <v>2100</v>
      </c>
      <c r="C30" s="467">
        <v>25</v>
      </c>
      <c r="D30" s="238"/>
      <c r="E30" s="464"/>
      <c r="F30" s="487">
        <f>B30*C30</f>
        <v>52500</v>
      </c>
      <c r="H30" s="344"/>
      <c r="I30" s="319"/>
      <c r="J30" s="319"/>
      <c r="K30" s="339"/>
      <c r="L30" s="279"/>
    </row>
    <row r="31" spans="1:12" x14ac:dyDescent="0.3">
      <c r="A31" s="465" t="str">
        <f>$A$27</f>
        <v>FY 2008-2009</v>
      </c>
      <c r="B31" s="466">
        <v>2000</v>
      </c>
      <c r="C31" s="467">
        <v>25</v>
      </c>
      <c r="D31" s="467"/>
      <c r="E31" s="467">
        <f>B31*C31</f>
        <v>50000</v>
      </c>
      <c r="F31" s="239"/>
      <c r="G31" s="345"/>
      <c r="H31" s="345"/>
      <c r="I31" s="320"/>
      <c r="J31" s="320"/>
      <c r="K31" s="280"/>
      <c r="L31" s="280"/>
    </row>
    <row r="32" spans="1:12" x14ac:dyDescent="0.3">
      <c r="A32" s="465" t="s">
        <v>189</v>
      </c>
      <c r="B32" s="466"/>
      <c r="C32" s="467"/>
      <c r="D32" s="467"/>
      <c r="E32" s="467">
        <v>5000</v>
      </c>
      <c r="F32" s="487">
        <v>10000</v>
      </c>
      <c r="G32" s="345">
        <v>5000</v>
      </c>
      <c r="H32" s="345">
        <v>9804.1</v>
      </c>
      <c r="I32" s="321">
        <v>10000</v>
      </c>
      <c r="J32" s="321">
        <v>13227.26</v>
      </c>
      <c r="K32" s="280">
        <v>10000</v>
      </c>
      <c r="L32" s="280">
        <v>13383.07</v>
      </c>
    </row>
    <row r="33" spans="1:12" x14ac:dyDescent="0.3">
      <c r="A33" s="462" t="s">
        <v>295</v>
      </c>
      <c r="B33" s="462"/>
      <c r="C33" s="462"/>
      <c r="D33" s="462"/>
      <c r="E33" s="462">
        <v>29500</v>
      </c>
      <c r="F33" s="283">
        <f>G33*1.04</f>
        <v>26000</v>
      </c>
      <c r="G33" s="346">
        <v>25000</v>
      </c>
      <c r="H33" s="346">
        <v>25000</v>
      </c>
      <c r="I33" s="318">
        <v>21800</v>
      </c>
      <c r="J33" s="318">
        <v>21800</v>
      </c>
      <c r="K33" s="280">
        <v>21000</v>
      </c>
      <c r="L33" s="280">
        <v>21000</v>
      </c>
    </row>
    <row r="34" spans="1:12" x14ac:dyDescent="0.3">
      <c r="A34" s="462" t="s">
        <v>280</v>
      </c>
      <c r="B34" s="463"/>
      <c r="C34" s="464"/>
      <c r="D34" s="464"/>
      <c r="E34" s="464">
        <v>9500</v>
      </c>
      <c r="F34" s="283">
        <v>9500</v>
      </c>
      <c r="G34" s="346">
        <v>8000</v>
      </c>
      <c r="H34" s="346">
        <v>4183.76</v>
      </c>
      <c r="I34" s="318">
        <v>6000</v>
      </c>
      <c r="J34" s="318">
        <v>16199.19</v>
      </c>
      <c r="K34" s="280">
        <v>5000</v>
      </c>
      <c r="L34" s="280">
        <v>921.24999999999909</v>
      </c>
    </row>
    <row r="35" spans="1:12" x14ac:dyDescent="0.3">
      <c r="A35" s="244" t="s">
        <v>35</v>
      </c>
      <c r="B35" s="244"/>
      <c r="C35" s="244"/>
      <c r="D35" s="244"/>
      <c r="E35" s="462">
        <v>10000</v>
      </c>
      <c r="F35" s="280">
        <v>10000</v>
      </c>
      <c r="G35" s="344">
        <v>10000</v>
      </c>
      <c r="H35" s="344">
        <v>1906.87</v>
      </c>
      <c r="I35" s="318">
        <v>16500</v>
      </c>
      <c r="J35" s="318">
        <v>24671.7</v>
      </c>
      <c r="K35" s="280">
        <v>10000</v>
      </c>
      <c r="L35" s="280">
        <v>1604.63</v>
      </c>
    </row>
    <row r="36" spans="1:12" x14ac:dyDescent="0.3">
      <c r="A36" s="244" t="s">
        <v>38</v>
      </c>
      <c r="B36" s="244"/>
      <c r="C36" s="244"/>
      <c r="D36" s="244"/>
      <c r="E36" s="462"/>
      <c r="F36" s="280"/>
      <c r="G36" s="344"/>
      <c r="H36" s="344"/>
      <c r="I36" s="318"/>
      <c r="J36" s="318"/>
      <c r="K36" s="280"/>
      <c r="L36" s="279"/>
    </row>
    <row r="37" spans="1:12" x14ac:dyDescent="0.3">
      <c r="A37" s="244" t="str">
        <f>$A$25</f>
        <v>FY 2006-2007</v>
      </c>
      <c r="B37" s="468">
        <f>B25</f>
        <v>17000</v>
      </c>
      <c r="C37" s="238">
        <v>3.25</v>
      </c>
      <c r="D37" s="238"/>
      <c r="E37" s="464"/>
      <c r="F37" s="280"/>
      <c r="G37" s="344">
        <f>B37*C37</f>
        <v>55250</v>
      </c>
      <c r="H37" s="344">
        <v>53257.23</v>
      </c>
      <c r="I37" s="317">
        <f>B37*C37</f>
        <v>55250</v>
      </c>
      <c r="J37" s="318">
        <v>54954.2</v>
      </c>
      <c r="K37" s="279">
        <v>55250</v>
      </c>
      <c r="L37" s="280">
        <v>56521.97</v>
      </c>
    </row>
    <row r="38" spans="1:12" x14ac:dyDescent="0.3">
      <c r="A38" s="244" t="s">
        <v>40</v>
      </c>
      <c r="B38" s="468">
        <v>250</v>
      </c>
      <c r="C38" s="238">
        <v>5</v>
      </c>
      <c r="D38" s="238"/>
      <c r="E38" s="464"/>
      <c r="F38" s="280"/>
      <c r="G38" s="344">
        <f>B38*C38</f>
        <v>1250</v>
      </c>
      <c r="H38" s="344">
        <v>445</v>
      </c>
      <c r="I38" s="317">
        <f>B38*C38</f>
        <v>1250</v>
      </c>
      <c r="J38" s="319">
        <v>595</v>
      </c>
      <c r="K38" s="279">
        <v>1250</v>
      </c>
      <c r="L38" s="280">
        <v>150</v>
      </c>
    </row>
    <row r="39" spans="1:12" x14ac:dyDescent="0.3">
      <c r="A39" s="244" t="str">
        <f>$A$26</f>
        <v>FY 2007-2008</v>
      </c>
      <c r="B39" s="468">
        <f>B26</f>
        <v>16500</v>
      </c>
      <c r="C39" s="467">
        <v>3.25</v>
      </c>
      <c r="D39" s="238"/>
      <c r="E39" s="464"/>
      <c r="F39" s="280">
        <f>B39*C39</f>
        <v>53625</v>
      </c>
      <c r="G39" s="345"/>
      <c r="H39" s="345"/>
      <c r="I39" s="320"/>
      <c r="J39" s="319"/>
      <c r="K39" s="339"/>
      <c r="L39" s="279"/>
    </row>
    <row r="40" spans="1:12" x14ac:dyDescent="0.3">
      <c r="A40" s="244" t="s">
        <v>40</v>
      </c>
      <c r="B40" s="468">
        <v>250</v>
      </c>
      <c r="C40" s="238">
        <v>5</v>
      </c>
      <c r="D40" s="238"/>
      <c r="E40" s="464"/>
      <c r="F40" s="280">
        <f>B40*C40</f>
        <v>1250</v>
      </c>
      <c r="G40" s="344"/>
      <c r="H40" s="344"/>
      <c r="I40" s="319"/>
      <c r="J40" s="319"/>
      <c r="K40" s="339"/>
      <c r="L40" s="279"/>
    </row>
    <row r="41" spans="1:12" x14ac:dyDescent="0.3">
      <c r="A41" s="465" t="str">
        <f>$A$27</f>
        <v>FY 2008-2009</v>
      </c>
      <c r="B41" s="466">
        <f>B27</f>
        <v>16100</v>
      </c>
      <c r="C41" s="467">
        <v>4</v>
      </c>
      <c r="D41" s="467"/>
      <c r="E41" s="467">
        <f>B41*C41</f>
        <v>64400</v>
      </c>
      <c r="F41" s="283"/>
      <c r="G41" s="345"/>
      <c r="H41" s="345"/>
      <c r="I41" s="319"/>
      <c r="J41" s="319"/>
      <c r="K41" s="280"/>
      <c r="L41" s="280"/>
    </row>
    <row r="42" spans="1:12" x14ac:dyDescent="0.3">
      <c r="A42" s="244" t="s">
        <v>40</v>
      </c>
      <c r="B42" s="468">
        <v>250</v>
      </c>
      <c r="C42" s="238">
        <v>5</v>
      </c>
      <c r="D42" s="238"/>
      <c r="E42" s="467">
        <f>B42*C42</f>
        <v>1250</v>
      </c>
      <c r="F42" s="283"/>
      <c r="G42" s="344"/>
      <c r="H42" s="344"/>
      <c r="I42" s="319"/>
      <c r="J42" s="319"/>
      <c r="K42" s="280"/>
      <c r="L42" s="280"/>
    </row>
    <row r="43" spans="1:12" x14ac:dyDescent="0.3">
      <c r="A43" s="244" t="s">
        <v>209</v>
      </c>
      <c r="B43" s="239"/>
      <c r="C43" s="239"/>
      <c r="D43" s="238"/>
      <c r="E43" s="464"/>
      <c r="F43" s="280"/>
      <c r="G43" s="344"/>
      <c r="H43" s="344"/>
      <c r="I43" s="318"/>
      <c r="J43" s="318"/>
      <c r="K43" s="280"/>
      <c r="L43" s="280"/>
    </row>
    <row r="44" spans="1:12" x14ac:dyDescent="0.3">
      <c r="A44" s="244" t="str">
        <f>$A$25</f>
        <v>FY 2006-2007</v>
      </c>
      <c r="B44" s="468">
        <f>+B25</f>
        <v>17000</v>
      </c>
      <c r="C44" s="238">
        <v>1</v>
      </c>
      <c r="D44" s="238"/>
      <c r="E44" s="464"/>
      <c r="F44" s="280"/>
      <c r="G44" s="344">
        <f>B44*C44</f>
        <v>17000</v>
      </c>
      <c r="H44" s="344">
        <v>16399.86</v>
      </c>
      <c r="I44" s="317">
        <f>B44*C44</f>
        <v>17000</v>
      </c>
      <c r="J44" s="318">
        <v>33769.53</v>
      </c>
      <c r="K44" s="280">
        <v>25500</v>
      </c>
      <c r="L44" s="280">
        <v>26087.06</v>
      </c>
    </row>
    <row r="45" spans="1:12" x14ac:dyDescent="0.3">
      <c r="A45" s="244" t="str">
        <f>$A$26</f>
        <v>FY 2007-2008</v>
      </c>
      <c r="B45" s="468">
        <f>+B26</f>
        <v>16500</v>
      </c>
      <c r="C45" s="464">
        <v>1</v>
      </c>
      <c r="D45" s="238"/>
      <c r="E45" s="464"/>
      <c r="F45" s="280">
        <f>B45*C45</f>
        <v>16500</v>
      </c>
      <c r="G45" s="346"/>
      <c r="H45" s="346"/>
      <c r="I45" s="317"/>
      <c r="J45" s="317"/>
      <c r="K45" s="280"/>
      <c r="L45" s="280"/>
    </row>
    <row r="46" spans="1:12" x14ac:dyDescent="0.3">
      <c r="A46" s="462" t="str">
        <f>$A$27</f>
        <v>FY 2008-2009</v>
      </c>
      <c r="B46" s="463">
        <f>+B27</f>
        <v>16100</v>
      </c>
      <c r="C46" s="464">
        <v>2</v>
      </c>
      <c r="D46" s="464"/>
      <c r="E46" s="464">
        <f>B46*C46</f>
        <v>32200</v>
      </c>
      <c r="F46" s="283"/>
      <c r="G46" s="346"/>
      <c r="H46" s="346"/>
      <c r="I46" s="319"/>
      <c r="J46" s="319"/>
      <c r="K46" s="339"/>
      <c r="L46" s="280"/>
    </row>
    <row r="47" spans="1:12" x14ac:dyDescent="0.3">
      <c r="A47" s="462" t="s">
        <v>328</v>
      </c>
      <c r="B47" s="463"/>
      <c r="C47" s="464"/>
      <c r="D47" s="464"/>
      <c r="E47" s="464">
        <v>25000</v>
      </c>
      <c r="F47" s="283">
        <v>22000</v>
      </c>
      <c r="G47" s="346">
        <v>22000</v>
      </c>
      <c r="H47" s="346">
        <v>21175.67</v>
      </c>
      <c r="I47" s="317">
        <v>22000</v>
      </c>
      <c r="J47" s="317">
        <v>16023</v>
      </c>
      <c r="K47" s="280">
        <v>15000</v>
      </c>
      <c r="L47" s="280">
        <v>19171</v>
      </c>
    </row>
    <row r="48" spans="1:12" x14ac:dyDescent="0.3">
      <c r="A48" s="462" t="s">
        <v>248</v>
      </c>
      <c r="B48" s="463"/>
      <c r="C48" s="464"/>
      <c r="D48" s="464"/>
      <c r="E48" s="464">
        <v>17500</v>
      </c>
      <c r="F48" s="283">
        <v>10000</v>
      </c>
      <c r="G48" s="346">
        <v>4000</v>
      </c>
      <c r="H48" s="346">
        <v>19385.79</v>
      </c>
      <c r="I48" s="317">
        <v>10000</v>
      </c>
      <c r="J48" s="317">
        <v>15237.4</v>
      </c>
      <c r="K48" s="283">
        <v>18000</v>
      </c>
      <c r="L48" s="283">
        <v>9112.6</v>
      </c>
    </row>
    <row r="49" spans="1:12" x14ac:dyDescent="0.3">
      <c r="A49" s="462" t="s">
        <v>310</v>
      </c>
      <c r="B49" s="463"/>
      <c r="C49" s="509"/>
      <c r="D49" s="464"/>
      <c r="E49" s="464">
        <v>69000</v>
      </c>
      <c r="F49" s="283">
        <f>G49*1.04</f>
        <v>54288</v>
      </c>
      <c r="G49" s="346">
        <v>52200</v>
      </c>
      <c r="H49" s="346">
        <v>52200</v>
      </c>
      <c r="I49" s="317">
        <v>50600</v>
      </c>
      <c r="J49" s="317">
        <v>50600</v>
      </c>
      <c r="K49" s="283">
        <v>46000</v>
      </c>
      <c r="L49" s="283">
        <v>46000</v>
      </c>
    </row>
    <row r="50" spans="1:12" x14ac:dyDescent="0.3">
      <c r="A50" s="462" t="s">
        <v>42</v>
      </c>
      <c r="B50" s="246"/>
      <c r="C50" s="246"/>
      <c r="D50" s="246"/>
      <c r="E50" s="464">
        <v>5000</v>
      </c>
      <c r="F50" s="283">
        <v>4500</v>
      </c>
      <c r="G50" s="346">
        <v>4500</v>
      </c>
      <c r="H50" s="346">
        <v>5265.05</v>
      </c>
      <c r="I50" s="318">
        <v>4000</v>
      </c>
      <c r="J50" s="318">
        <v>4550.0600000000004</v>
      </c>
      <c r="K50" s="280">
        <v>2500</v>
      </c>
      <c r="L50" s="280">
        <v>3997.55</v>
      </c>
    </row>
    <row r="51" spans="1:12" x14ac:dyDescent="0.3">
      <c r="A51" s="244" t="s">
        <v>191</v>
      </c>
      <c r="B51" s="136"/>
      <c r="C51" s="100"/>
      <c r="D51" s="62"/>
      <c r="E51" s="464">
        <v>5000</v>
      </c>
      <c r="F51" s="280">
        <v>5000</v>
      </c>
      <c r="G51" s="344">
        <v>5000</v>
      </c>
      <c r="H51" s="344">
        <v>4529</v>
      </c>
      <c r="I51" s="322">
        <v>5000</v>
      </c>
      <c r="J51" s="322">
        <v>3982</v>
      </c>
      <c r="K51" s="284">
        <v>5000</v>
      </c>
      <c r="L51" s="284">
        <v>7873</v>
      </c>
    </row>
    <row r="52" spans="1:12" ht="16.2" thickBot="1" x14ac:dyDescent="0.35">
      <c r="A52" s="9" t="s">
        <v>44</v>
      </c>
      <c r="B52" s="63"/>
      <c r="C52" s="62"/>
      <c r="D52" s="62"/>
      <c r="E52" s="481">
        <f t="shared" ref="E52:L52" si="0">SUM(E25:E51)</f>
        <v>854650</v>
      </c>
      <c r="F52" s="488">
        <f t="shared" si="0"/>
        <v>794913</v>
      </c>
      <c r="G52" s="347">
        <f>SUM(G25:G51)</f>
        <v>797200</v>
      </c>
      <c r="H52" s="347">
        <f>SUM(H25:H51)</f>
        <v>775999.81</v>
      </c>
      <c r="I52" s="323">
        <f t="shared" si="0"/>
        <v>807400</v>
      </c>
      <c r="J52" s="323">
        <f t="shared" si="0"/>
        <v>776620.57</v>
      </c>
      <c r="K52" s="243">
        <f t="shared" si="0"/>
        <v>702500</v>
      </c>
      <c r="L52" s="243">
        <f t="shared" si="0"/>
        <v>707367.07000000007</v>
      </c>
    </row>
    <row r="53" spans="1:12" ht="16.2" thickTop="1" x14ac:dyDescent="0.3">
      <c r="A53" s="49"/>
      <c r="B53" s="49"/>
      <c r="C53" s="49"/>
      <c r="D53" s="49"/>
      <c r="E53" s="150"/>
      <c r="F53" s="244"/>
      <c r="G53" s="348"/>
      <c r="H53" s="348"/>
      <c r="I53" s="324"/>
      <c r="J53" s="324"/>
      <c r="K53" s="244"/>
      <c r="L53" s="244"/>
    </row>
    <row r="54" spans="1:12" x14ac:dyDescent="0.3">
      <c r="A54" s="9" t="s">
        <v>46</v>
      </c>
      <c r="B54" s="63"/>
      <c r="C54" s="62"/>
      <c r="D54" s="62"/>
      <c r="E54" s="142"/>
      <c r="F54" s="62"/>
      <c r="G54" s="348"/>
      <c r="H54" s="348"/>
      <c r="I54" s="324"/>
      <c r="J54" s="324"/>
      <c r="K54" s="244"/>
      <c r="L54" s="244"/>
    </row>
    <row r="55" spans="1:12" x14ac:dyDescent="0.3">
      <c r="A55" s="9" t="s">
        <v>47</v>
      </c>
      <c r="B55" s="63"/>
      <c r="C55" s="62"/>
      <c r="D55" s="62"/>
      <c r="E55" s="142"/>
      <c r="F55" s="62"/>
      <c r="G55" s="348"/>
      <c r="H55" s="348"/>
      <c r="I55" s="324"/>
      <c r="J55" s="324"/>
      <c r="K55" s="244"/>
      <c r="L55" s="244"/>
    </row>
    <row r="56" spans="1:12" x14ac:dyDescent="0.3">
      <c r="A56" s="244" t="s">
        <v>72</v>
      </c>
      <c r="B56" s="468"/>
      <c r="C56" s="244"/>
      <c r="D56" s="244"/>
      <c r="E56" s="462">
        <v>1560</v>
      </c>
      <c r="F56" s="280">
        <v>1650</v>
      </c>
      <c r="G56" s="344">
        <v>1650</v>
      </c>
      <c r="H56" s="344">
        <v>1464.75</v>
      </c>
      <c r="I56" s="319">
        <v>1560</v>
      </c>
      <c r="J56" s="319">
        <v>1538</v>
      </c>
      <c r="K56" s="279">
        <v>1560</v>
      </c>
      <c r="L56" s="279">
        <v>1538</v>
      </c>
    </row>
    <row r="57" spans="1:12" x14ac:dyDescent="0.3">
      <c r="A57" s="244" t="s">
        <v>177</v>
      </c>
      <c r="B57" s="468"/>
      <c r="C57" s="244"/>
      <c r="D57" s="244"/>
      <c r="E57" s="462">
        <v>200</v>
      </c>
      <c r="F57" s="280">
        <v>50</v>
      </c>
      <c r="G57" s="344">
        <v>50</v>
      </c>
      <c r="H57" s="344">
        <v>272.14</v>
      </c>
      <c r="I57" s="319">
        <v>50</v>
      </c>
      <c r="J57" s="319">
        <v>197.75</v>
      </c>
      <c r="K57" s="279">
        <v>50</v>
      </c>
      <c r="L57" s="279">
        <v>125.9</v>
      </c>
    </row>
    <row r="58" spans="1:12" x14ac:dyDescent="0.3">
      <c r="A58" s="462" t="s">
        <v>159</v>
      </c>
      <c r="B58" s="463"/>
      <c r="C58" s="462"/>
      <c r="D58" s="462"/>
      <c r="E58" s="462">
        <v>14000</v>
      </c>
      <c r="F58" s="283">
        <v>15000</v>
      </c>
      <c r="G58" s="346">
        <v>15000</v>
      </c>
      <c r="H58" s="346">
        <v>10738.69</v>
      </c>
      <c r="I58" s="325">
        <v>15000</v>
      </c>
      <c r="J58" s="325">
        <v>13624.98</v>
      </c>
      <c r="K58" s="285">
        <v>11000</v>
      </c>
      <c r="L58" s="285">
        <v>9210.42</v>
      </c>
    </row>
    <row r="59" spans="1:12" x14ac:dyDescent="0.3">
      <c r="A59" s="244" t="s">
        <v>161</v>
      </c>
      <c r="B59" s="468"/>
      <c r="C59" s="244"/>
      <c r="D59" s="244"/>
      <c r="E59" s="462">
        <v>1600</v>
      </c>
      <c r="F59" s="283">
        <v>1600</v>
      </c>
      <c r="G59" s="344">
        <v>1200</v>
      </c>
      <c r="H59" s="344">
        <v>1568.12</v>
      </c>
      <c r="I59" s="319">
        <v>1200</v>
      </c>
      <c r="J59" s="319">
        <v>1409.5</v>
      </c>
      <c r="K59" s="279">
        <v>1200</v>
      </c>
      <c r="L59" s="279">
        <v>900</v>
      </c>
    </row>
    <row r="60" spans="1:12" x14ac:dyDescent="0.3">
      <c r="A60" s="244" t="s">
        <v>65</v>
      </c>
      <c r="B60" s="468"/>
      <c r="C60" s="244"/>
      <c r="D60" s="244"/>
      <c r="E60" s="462">
        <v>6800</v>
      </c>
      <c r="F60" s="283">
        <v>6200</v>
      </c>
      <c r="G60" s="344">
        <v>10000</v>
      </c>
      <c r="H60" s="344">
        <v>6675.02</v>
      </c>
      <c r="I60" s="319">
        <v>5400</v>
      </c>
      <c r="J60" s="319">
        <v>1130.1099999999999</v>
      </c>
      <c r="K60" s="279">
        <v>5000</v>
      </c>
      <c r="L60" s="279">
        <v>9328.18</v>
      </c>
    </row>
    <row r="61" spans="1:12" x14ac:dyDescent="0.3">
      <c r="A61" s="244" t="s">
        <v>60</v>
      </c>
      <c r="B61" s="468"/>
      <c r="C61" s="244"/>
      <c r="D61" s="244"/>
      <c r="E61" s="462">
        <v>4400</v>
      </c>
      <c r="F61" s="280">
        <v>2750</v>
      </c>
      <c r="G61" s="344">
        <v>2350</v>
      </c>
      <c r="H61" s="344">
        <v>4039</v>
      </c>
      <c r="I61" s="319">
        <v>2350</v>
      </c>
      <c r="J61" s="319">
        <v>2511</v>
      </c>
      <c r="K61" s="279">
        <v>2050</v>
      </c>
      <c r="L61" s="279">
        <v>2918</v>
      </c>
    </row>
    <row r="62" spans="1:12" x14ac:dyDescent="0.3">
      <c r="A62" s="244" t="s">
        <v>229</v>
      </c>
      <c r="B62" s="468"/>
      <c r="C62" s="244"/>
      <c r="D62" s="244"/>
      <c r="E62" s="462">
        <v>2800</v>
      </c>
      <c r="F62" s="283">
        <v>4000</v>
      </c>
      <c r="G62" s="344">
        <v>5000</v>
      </c>
      <c r="H62" s="344">
        <v>3194.36</v>
      </c>
      <c r="I62" s="319">
        <v>7400</v>
      </c>
      <c r="J62" s="319">
        <v>3690.19</v>
      </c>
      <c r="K62" s="279">
        <v>6500</v>
      </c>
      <c r="L62" s="279">
        <v>4298.2700000000004</v>
      </c>
    </row>
    <row r="63" spans="1:12" x14ac:dyDescent="0.3">
      <c r="A63" s="244" t="s">
        <v>246</v>
      </c>
      <c r="B63" s="468"/>
      <c r="C63" s="244"/>
      <c r="D63" s="244"/>
      <c r="E63" s="462">
        <v>7250</v>
      </c>
      <c r="F63" s="283">
        <v>7400</v>
      </c>
      <c r="G63" s="344">
        <v>7300</v>
      </c>
      <c r="H63" s="344">
        <v>7118.54</v>
      </c>
      <c r="I63" s="319">
        <v>7200</v>
      </c>
      <c r="J63" s="319">
        <v>7365.54</v>
      </c>
      <c r="K63" s="279">
        <v>7200</v>
      </c>
      <c r="L63" s="279">
        <v>7281.92</v>
      </c>
    </row>
    <row r="64" spans="1:12" x14ac:dyDescent="0.3">
      <c r="A64" s="244" t="s">
        <v>252</v>
      </c>
      <c r="B64" s="468"/>
      <c r="C64" s="244"/>
      <c r="D64" s="244"/>
      <c r="E64" s="462">
        <v>23200</v>
      </c>
      <c r="F64" s="283">
        <v>19800</v>
      </c>
      <c r="G64" s="344">
        <v>18000</v>
      </c>
      <c r="H64" s="344">
        <v>21561.49</v>
      </c>
      <c r="I64" s="319">
        <v>18000</v>
      </c>
      <c r="J64" s="319">
        <v>18674.68</v>
      </c>
      <c r="K64" s="279">
        <v>20000</v>
      </c>
      <c r="L64" s="279">
        <v>15901.3</v>
      </c>
    </row>
    <row r="65" spans="1:12" x14ac:dyDescent="0.3">
      <c r="A65" s="244" t="s">
        <v>176</v>
      </c>
      <c r="B65" s="468"/>
      <c r="C65" s="244"/>
      <c r="D65" s="244"/>
      <c r="E65" s="462">
        <v>100</v>
      </c>
      <c r="F65" s="280">
        <v>100</v>
      </c>
      <c r="G65" s="344">
        <v>100</v>
      </c>
      <c r="H65" s="344">
        <v>0</v>
      </c>
      <c r="I65" s="319">
        <v>100</v>
      </c>
      <c r="J65" s="319"/>
      <c r="K65" s="279">
        <v>100</v>
      </c>
      <c r="L65" s="279">
        <v>0</v>
      </c>
    </row>
    <row r="66" spans="1:12" x14ac:dyDescent="0.3">
      <c r="A66" s="244" t="s">
        <v>292</v>
      </c>
      <c r="B66" s="468"/>
      <c r="C66" s="244"/>
      <c r="D66" s="244"/>
      <c r="E66" s="462">
        <v>58100</v>
      </c>
      <c r="F66" s="283">
        <v>36800</v>
      </c>
      <c r="G66" s="344">
        <v>35000</v>
      </c>
      <c r="H66" s="344">
        <v>32853.35</v>
      </c>
      <c r="I66" s="319">
        <v>45760</v>
      </c>
      <c r="J66" s="319">
        <v>48205.14</v>
      </c>
      <c r="K66" s="279">
        <v>44000</v>
      </c>
      <c r="L66" s="279">
        <v>44524.45</v>
      </c>
    </row>
    <row r="67" spans="1:12" x14ac:dyDescent="0.3">
      <c r="A67" s="244" t="s">
        <v>57</v>
      </c>
      <c r="B67" s="468"/>
      <c r="C67" s="244"/>
      <c r="D67" s="244"/>
      <c r="E67" s="462">
        <v>5750</v>
      </c>
      <c r="F67" s="283">
        <v>4500</v>
      </c>
      <c r="G67" s="344">
        <v>4200</v>
      </c>
      <c r="H67" s="344">
        <v>4066.9</v>
      </c>
      <c r="I67" s="319">
        <v>4200</v>
      </c>
      <c r="J67" s="319">
        <v>6038.53</v>
      </c>
      <c r="K67" s="279">
        <v>3600</v>
      </c>
      <c r="L67" s="279">
        <v>4415.32</v>
      </c>
    </row>
    <row r="68" spans="1:12" x14ac:dyDescent="0.3">
      <c r="A68" s="244" t="s">
        <v>52</v>
      </c>
      <c r="B68" s="468"/>
      <c r="C68" s="244"/>
      <c r="D68" s="244"/>
      <c r="E68" s="462">
        <v>23400</v>
      </c>
      <c r="F68" s="283">
        <v>21500</v>
      </c>
      <c r="G68" s="344">
        <v>23000</v>
      </c>
      <c r="H68" s="344">
        <v>20263.23</v>
      </c>
      <c r="I68" s="319">
        <v>20500</v>
      </c>
      <c r="J68" s="319">
        <v>19549.38</v>
      </c>
      <c r="K68" s="279">
        <v>18500</v>
      </c>
      <c r="L68" s="279">
        <v>19711.86</v>
      </c>
    </row>
    <row r="69" spans="1:12" x14ac:dyDescent="0.3">
      <c r="A69" s="244" t="s">
        <v>211</v>
      </c>
      <c r="B69" s="468"/>
      <c r="C69" s="244"/>
      <c r="D69" s="244"/>
      <c r="E69" s="462">
        <v>6000</v>
      </c>
      <c r="F69" s="283">
        <v>4950</v>
      </c>
      <c r="G69" s="344">
        <v>7000</v>
      </c>
      <c r="H69" s="344">
        <v>7833.26</v>
      </c>
      <c r="I69" s="319">
        <v>8000</v>
      </c>
      <c r="J69" s="319">
        <v>3637.28</v>
      </c>
      <c r="K69" s="279">
        <v>8500</v>
      </c>
      <c r="L69" s="279">
        <v>6532.46</v>
      </c>
    </row>
    <row r="70" spans="1:12" x14ac:dyDescent="0.3">
      <c r="A70" s="462" t="s">
        <v>117</v>
      </c>
      <c r="B70" s="463"/>
      <c r="C70" s="462"/>
      <c r="D70" s="462"/>
      <c r="E70" s="462">
        <v>14500</v>
      </c>
      <c r="F70" s="283">
        <v>7500</v>
      </c>
      <c r="G70" s="346">
        <v>7500</v>
      </c>
      <c r="H70" s="346">
        <v>18352.900000000001</v>
      </c>
      <c r="I70" s="325">
        <v>7500</v>
      </c>
      <c r="J70" s="325">
        <v>11320.46</v>
      </c>
      <c r="K70" s="285">
        <v>11900</v>
      </c>
      <c r="L70" s="285">
        <v>7314.63</v>
      </c>
    </row>
    <row r="71" spans="1:12" x14ac:dyDescent="0.3">
      <c r="A71" s="244" t="s">
        <v>157</v>
      </c>
      <c r="B71" s="468"/>
      <c r="C71" s="244"/>
      <c r="D71" s="244"/>
      <c r="E71" s="462">
        <v>1250</v>
      </c>
      <c r="F71" s="280">
        <v>150</v>
      </c>
      <c r="G71" s="344">
        <v>300</v>
      </c>
      <c r="H71" s="344">
        <v>150</v>
      </c>
      <c r="I71" s="319">
        <v>300</v>
      </c>
      <c r="J71" s="319">
        <v>300</v>
      </c>
      <c r="K71" s="279">
        <v>300</v>
      </c>
      <c r="L71" s="279">
        <v>300</v>
      </c>
    </row>
    <row r="72" spans="1:12" x14ac:dyDescent="0.3">
      <c r="A72" s="244" t="s">
        <v>54</v>
      </c>
      <c r="B72" s="468"/>
      <c r="C72" s="244"/>
      <c r="D72" s="244"/>
      <c r="E72" s="462">
        <v>22500</v>
      </c>
      <c r="F72" s="280">
        <v>20500</v>
      </c>
      <c r="G72" s="344">
        <v>19000</v>
      </c>
      <c r="H72" s="344">
        <v>19010.12</v>
      </c>
      <c r="I72" s="319">
        <v>17500</v>
      </c>
      <c r="J72" s="319">
        <v>17900.259999999998</v>
      </c>
      <c r="K72" s="279">
        <v>17500</v>
      </c>
      <c r="L72" s="279">
        <v>17500</v>
      </c>
    </row>
    <row r="73" spans="1:12" x14ac:dyDescent="0.3">
      <c r="A73" s="244" t="s">
        <v>50</v>
      </c>
      <c r="B73" s="468"/>
      <c r="C73" s="244"/>
      <c r="D73" s="244"/>
      <c r="E73" s="462">
        <v>123800</v>
      </c>
      <c r="F73" s="280">
        <v>113500</v>
      </c>
      <c r="G73" s="344">
        <v>110000</v>
      </c>
      <c r="H73" s="344">
        <v>113120.22</v>
      </c>
      <c r="I73" s="319">
        <v>99900</v>
      </c>
      <c r="J73" s="319">
        <v>92646.09</v>
      </c>
      <c r="K73" s="279">
        <v>94850</v>
      </c>
      <c r="L73" s="279">
        <v>91606.82</v>
      </c>
    </row>
    <row r="74" spans="1:12" x14ac:dyDescent="0.3">
      <c r="A74" s="244" t="s">
        <v>294</v>
      </c>
      <c r="B74" s="468"/>
      <c r="C74" s="244"/>
      <c r="D74" s="244"/>
      <c r="E74" s="462">
        <v>9000</v>
      </c>
      <c r="F74" s="280">
        <v>7250</v>
      </c>
      <c r="G74" s="344">
        <v>7250</v>
      </c>
      <c r="H74" s="344">
        <v>4661.43</v>
      </c>
      <c r="I74" s="319">
        <v>7250</v>
      </c>
      <c r="J74" s="319">
        <v>6323.53</v>
      </c>
      <c r="K74" s="279">
        <v>3500</v>
      </c>
      <c r="L74" s="279">
        <v>6808.79</v>
      </c>
    </row>
    <row r="75" spans="1:12" x14ac:dyDescent="0.3">
      <c r="A75" s="244" t="s">
        <v>250</v>
      </c>
      <c r="B75" s="239"/>
      <c r="C75" s="468"/>
      <c r="D75" s="244"/>
      <c r="E75" s="462">
        <v>63580</v>
      </c>
      <c r="F75" s="280">
        <v>60840</v>
      </c>
      <c r="G75" s="344">
        <v>58500</v>
      </c>
      <c r="H75" s="344">
        <v>58720.160000000003</v>
      </c>
      <c r="I75" s="319">
        <v>55700</v>
      </c>
      <c r="J75" s="319">
        <v>56280.95</v>
      </c>
      <c r="K75" s="285">
        <v>53550</v>
      </c>
      <c r="L75" s="279">
        <v>53220.79</v>
      </c>
    </row>
    <row r="76" spans="1:12" x14ac:dyDescent="0.3">
      <c r="A76" s="462" t="s">
        <v>48</v>
      </c>
      <c r="B76" s="463"/>
      <c r="C76" s="464"/>
      <c r="D76" s="464"/>
      <c r="E76" s="462">
        <v>97335</v>
      </c>
      <c r="F76" s="283">
        <v>94500</v>
      </c>
      <c r="G76" s="346">
        <v>90700</v>
      </c>
      <c r="H76" s="346">
        <v>94420.22</v>
      </c>
      <c r="I76" s="325">
        <v>88055</v>
      </c>
      <c r="J76" s="325">
        <v>90506.19</v>
      </c>
      <c r="K76" s="285">
        <v>85490</v>
      </c>
      <c r="L76" s="285">
        <v>87676.71</v>
      </c>
    </row>
    <row r="77" spans="1:12" x14ac:dyDescent="0.3">
      <c r="A77" s="244" t="s">
        <v>245</v>
      </c>
      <c r="B77" s="468"/>
      <c r="C77" s="244"/>
      <c r="D77" s="244"/>
      <c r="E77" s="462">
        <v>8400</v>
      </c>
      <c r="F77" s="280">
        <v>8050</v>
      </c>
      <c r="G77" s="344">
        <v>7800</v>
      </c>
      <c r="H77" s="344">
        <v>7800</v>
      </c>
      <c r="I77" s="319">
        <v>7280</v>
      </c>
      <c r="J77" s="319">
        <v>7280</v>
      </c>
      <c r="K77" s="279">
        <v>7000</v>
      </c>
      <c r="L77" s="279">
        <v>7000</v>
      </c>
    </row>
    <row r="78" spans="1:12" x14ac:dyDescent="0.3">
      <c r="A78" s="462" t="s">
        <v>247</v>
      </c>
      <c r="B78" s="463"/>
      <c r="C78" s="462"/>
      <c r="D78" s="462"/>
      <c r="E78" s="462">
        <v>2100</v>
      </c>
      <c r="F78" s="283">
        <v>2000</v>
      </c>
      <c r="G78" s="346">
        <v>1750</v>
      </c>
      <c r="H78" s="346">
        <v>1275.3499999999999</v>
      </c>
      <c r="I78" s="319">
        <v>1750</v>
      </c>
      <c r="J78" s="319">
        <v>1688.85</v>
      </c>
      <c r="K78" s="279">
        <v>1500</v>
      </c>
      <c r="L78" s="279">
        <v>2027.42</v>
      </c>
    </row>
    <row r="79" spans="1:12" x14ac:dyDescent="0.3">
      <c r="A79" s="244" t="s">
        <v>223</v>
      </c>
      <c r="B79" s="468"/>
      <c r="C79" s="238"/>
      <c r="D79" s="238"/>
      <c r="E79" s="462">
        <v>1000</v>
      </c>
      <c r="F79" s="280">
        <v>1100</v>
      </c>
      <c r="G79" s="344">
        <v>1100</v>
      </c>
      <c r="H79" s="344">
        <v>816.22</v>
      </c>
      <c r="I79" s="319">
        <v>1000</v>
      </c>
      <c r="J79" s="319">
        <v>1081</v>
      </c>
      <c r="K79" s="279">
        <v>1250</v>
      </c>
      <c r="L79" s="279">
        <v>958.54</v>
      </c>
    </row>
    <row r="80" spans="1:12" x14ac:dyDescent="0.3">
      <c r="A80" s="244" t="s">
        <v>172</v>
      </c>
      <c r="B80" s="468"/>
      <c r="C80" s="244"/>
      <c r="D80" s="244"/>
      <c r="E80" s="462">
        <v>1500</v>
      </c>
      <c r="F80" s="280">
        <v>1750</v>
      </c>
      <c r="G80" s="344">
        <v>1750</v>
      </c>
      <c r="H80" s="344">
        <v>1167.3</v>
      </c>
      <c r="I80" s="319">
        <v>1900</v>
      </c>
      <c r="J80" s="319">
        <v>455.44</v>
      </c>
      <c r="K80" s="279">
        <v>1750</v>
      </c>
      <c r="L80" s="279">
        <v>1989.12</v>
      </c>
    </row>
    <row r="81" spans="1:12" x14ac:dyDescent="0.3">
      <c r="A81" s="244" t="s">
        <v>56</v>
      </c>
      <c r="B81" s="468"/>
      <c r="C81" s="244"/>
      <c r="D81" s="244"/>
      <c r="E81" s="462">
        <v>4400</v>
      </c>
      <c r="F81" s="280">
        <v>4000</v>
      </c>
      <c r="G81" s="344">
        <v>4000</v>
      </c>
      <c r="H81" s="344">
        <v>2180.06</v>
      </c>
      <c r="I81" s="319">
        <v>4500</v>
      </c>
      <c r="J81" s="319">
        <v>4226.8500000000004</v>
      </c>
      <c r="K81" s="279">
        <v>4500</v>
      </c>
      <c r="L81" s="279">
        <v>4121.13</v>
      </c>
    </row>
    <row r="82" spans="1:12" x14ac:dyDescent="0.3">
      <c r="A82" s="244" t="s">
        <v>158</v>
      </c>
      <c r="B82" s="468"/>
      <c r="C82" s="244"/>
      <c r="D82" s="244"/>
      <c r="E82" s="462">
        <v>18000</v>
      </c>
      <c r="F82" s="280">
        <v>7650</v>
      </c>
      <c r="G82" s="344">
        <v>7000</v>
      </c>
      <c r="H82" s="344">
        <v>6242.53</v>
      </c>
      <c r="I82" s="326">
        <v>7500</v>
      </c>
      <c r="J82" s="326">
        <v>7227.28</v>
      </c>
      <c r="K82" s="286">
        <v>7000</v>
      </c>
      <c r="L82" s="286">
        <v>7062.36</v>
      </c>
    </row>
    <row r="83" spans="1:12" ht="16.2" thickBot="1" x14ac:dyDescent="0.35">
      <c r="A83" s="9" t="s">
        <v>73</v>
      </c>
      <c r="B83" s="63"/>
      <c r="C83" s="276"/>
      <c r="D83" s="49"/>
      <c r="E83" s="489">
        <f t="shared" ref="E83:L83" si="1">SUM(E56:E82)</f>
        <v>522525</v>
      </c>
      <c r="F83" s="311">
        <f t="shared" si="1"/>
        <v>455090</v>
      </c>
      <c r="G83" s="349">
        <f t="shared" si="1"/>
        <v>446500</v>
      </c>
      <c r="H83" s="349">
        <f t="shared" si="1"/>
        <v>449565.35999999987</v>
      </c>
      <c r="I83" s="327">
        <f t="shared" si="1"/>
        <v>436855</v>
      </c>
      <c r="J83" s="327">
        <f t="shared" si="1"/>
        <v>424808.98</v>
      </c>
      <c r="K83" s="311">
        <f t="shared" si="1"/>
        <v>419350</v>
      </c>
      <c r="L83" s="311">
        <f t="shared" si="1"/>
        <v>414272.39</v>
      </c>
    </row>
    <row r="84" spans="1:12" ht="16.2" thickTop="1" x14ac:dyDescent="0.3">
      <c r="A84" s="49"/>
      <c r="B84" s="49"/>
      <c r="C84" s="49"/>
      <c r="D84" s="49"/>
      <c r="E84" s="150"/>
      <c r="F84" s="278"/>
      <c r="G84" s="344"/>
      <c r="H84" s="344"/>
      <c r="I84" s="318"/>
      <c r="J84" s="318"/>
      <c r="K84" s="280"/>
      <c r="L84" s="280"/>
    </row>
    <row r="85" spans="1:12" x14ac:dyDescent="0.3">
      <c r="A85" s="9" t="s">
        <v>74</v>
      </c>
      <c r="B85" s="49"/>
      <c r="C85" s="49"/>
      <c r="D85" s="49"/>
      <c r="E85" s="150"/>
      <c r="F85" s="278"/>
      <c r="G85" s="344"/>
      <c r="H85" s="344"/>
      <c r="I85" s="318"/>
      <c r="J85" s="318"/>
      <c r="K85" s="280"/>
      <c r="L85" s="280"/>
    </row>
    <row r="86" spans="1:12" x14ac:dyDescent="0.3">
      <c r="A86" s="244" t="s">
        <v>197</v>
      </c>
      <c r="B86" s="244"/>
      <c r="C86" s="244"/>
      <c r="D86" s="244"/>
      <c r="E86" s="462">
        <f>F86*0.9</f>
        <v>32760</v>
      </c>
      <c r="F86" s="280">
        <f>G86*1.04</f>
        <v>36400</v>
      </c>
      <c r="G86" s="350">
        <v>35000</v>
      </c>
      <c r="H86" s="350">
        <v>35000</v>
      </c>
      <c r="I86" s="319">
        <v>32240</v>
      </c>
      <c r="J86" s="319">
        <v>32240</v>
      </c>
      <c r="K86" s="279">
        <v>31000</v>
      </c>
      <c r="L86" s="279">
        <v>31000</v>
      </c>
    </row>
    <row r="87" spans="1:12" x14ac:dyDescent="0.3">
      <c r="A87" s="244" t="s">
        <v>198</v>
      </c>
      <c r="B87" s="244"/>
      <c r="C87" s="244"/>
      <c r="D87" s="244"/>
      <c r="E87" s="462">
        <v>12980</v>
      </c>
      <c r="F87" s="280">
        <f>G87*1.04</f>
        <v>12480</v>
      </c>
      <c r="G87" s="350">
        <v>12000</v>
      </c>
      <c r="H87" s="350">
        <v>12000</v>
      </c>
      <c r="I87" s="319">
        <v>10300</v>
      </c>
      <c r="J87" s="319">
        <v>10276.41</v>
      </c>
      <c r="K87" s="279">
        <v>9900</v>
      </c>
      <c r="L87" s="279">
        <v>9900</v>
      </c>
    </row>
    <row r="88" spans="1:12" x14ac:dyDescent="0.3">
      <c r="A88" s="244" t="s">
        <v>199</v>
      </c>
      <c r="B88" s="244"/>
      <c r="C88" s="244"/>
      <c r="D88" s="244"/>
      <c r="E88" s="462">
        <v>4330</v>
      </c>
      <c r="F88" s="280">
        <f>G88*1.04</f>
        <v>4160</v>
      </c>
      <c r="G88" s="350">
        <v>4000</v>
      </c>
      <c r="H88" s="350">
        <v>3988.61</v>
      </c>
      <c r="I88" s="319">
        <v>3650</v>
      </c>
      <c r="J88" s="319">
        <v>3650</v>
      </c>
      <c r="K88" s="279">
        <v>3500</v>
      </c>
      <c r="L88" s="279">
        <v>3500</v>
      </c>
    </row>
    <row r="89" spans="1:12" x14ac:dyDescent="0.3">
      <c r="A89" s="244" t="s">
        <v>200</v>
      </c>
      <c r="B89" s="244"/>
      <c r="C89" s="244"/>
      <c r="D89" s="244"/>
      <c r="E89" s="462">
        <v>4870</v>
      </c>
      <c r="F89" s="280">
        <f>G89*1.04</f>
        <v>4680</v>
      </c>
      <c r="G89" s="350">
        <v>4500</v>
      </c>
      <c r="H89" s="350">
        <v>4408.6899999999996</v>
      </c>
      <c r="I89" s="319">
        <v>4160</v>
      </c>
      <c r="J89" s="319">
        <v>4160</v>
      </c>
      <c r="K89" s="279">
        <v>4000</v>
      </c>
      <c r="L89" s="279">
        <v>4000</v>
      </c>
    </row>
    <row r="90" spans="1:12" x14ac:dyDescent="0.3">
      <c r="A90" s="244" t="s">
        <v>313</v>
      </c>
      <c r="B90" s="244"/>
      <c r="C90" s="244"/>
      <c r="D90" s="244"/>
      <c r="E90" s="462">
        <v>8500</v>
      </c>
      <c r="F90" s="280">
        <v>8000</v>
      </c>
      <c r="G90" s="350"/>
      <c r="H90" s="350"/>
      <c r="I90" s="319"/>
      <c r="J90" s="319"/>
      <c r="K90" s="279"/>
      <c r="L90" s="279"/>
    </row>
    <row r="91" spans="1:12" x14ac:dyDescent="0.3">
      <c r="A91" s="510" t="s">
        <v>326</v>
      </c>
      <c r="B91" s="510"/>
      <c r="C91" s="510"/>
      <c r="D91" s="510"/>
      <c r="E91" s="510">
        <v>20500</v>
      </c>
      <c r="F91" s="280">
        <f>G91*1.04</f>
        <v>29120</v>
      </c>
      <c r="G91" s="350">
        <v>28000</v>
      </c>
      <c r="H91" s="350">
        <v>30375.56</v>
      </c>
      <c r="I91" s="319">
        <v>25800</v>
      </c>
      <c r="J91" s="319">
        <v>28751.07</v>
      </c>
      <c r="K91" s="279">
        <v>23900</v>
      </c>
      <c r="L91" s="279">
        <v>25641.03</v>
      </c>
    </row>
    <row r="92" spans="1:12" x14ac:dyDescent="0.3">
      <c r="A92" s="244" t="s">
        <v>327</v>
      </c>
      <c r="B92" s="244"/>
      <c r="C92" s="244"/>
      <c r="D92" s="244"/>
      <c r="E92" s="462">
        <v>15300</v>
      </c>
      <c r="F92" s="280"/>
      <c r="G92" s="350"/>
      <c r="H92" s="350"/>
      <c r="I92" s="319"/>
      <c r="J92" s="319"/>
      <c r="K92" s="279"/>
      <c r="L92" s="279"/>
    </row>
    <row r="93" spans="1:12" x14ac:dyDescent="0.3">
      <c r="A93" s="244" t="s">
        <v>325</v>
      </c>
      <c r="B93" s="244"/>
      <c r="C93" s="244"/>
      <c r="D93" s="244"/>
      <c r="E93" s="490">
        <v>50000</v>
      </c>
      <c r="F93" s="491">
        <f>G93*1.04</f>
        <v>74880</v>
      </c>
      <c r="G93" s="351">
        <v>72000</v>
      </c>
      <c r="H93" s="351">
        <v>53837.53</v>
      </c>
      <c r="I93" s="328">
        <v>55000</v>
      </c>
      <c r="J93" s="328">
        <v>38073.269999999997</v>
      </c>
      <c r="K93" s="288">
        <v>55000</v>
      </c>
      <c r="L93" s="288">
        <v>45016.36</v>
      </c>
    </row>
    <row r="94" spans="1:12" x14ac:dyDescent="0.3">
      <c r="A94" s="57" t="s">
        <v>87</v>
      </c>
      <c r="B94" s="49"/>
      <c r="C94" s="49"/>
      <c r="D94" s="49"/>
      <c r="E94" s="280">
        <f t="shared" ref="E94:L94" si="2">SUM(E86:E93)</f>
        <v>149240</v>
      </c>
      <c r="F94" s="280">
        <f t="shared" si="2"/>
        <v>169720</v>
      </c>
      <c r="G94" s="344">
        <f t="shared" si="2"/>
        <v>155500</v>
      </c>
      <c r="H94" s="344">
        <f t="shared" si="2"/>
        <v>139610.39000000001</v>
      </c>
      <c r="I94" s="318">
        <f t="shared" si="2"/>
        <v>131150</v>
      </c>
      <c r="J94" s="318">
        <f>SUM(J86:J93)</f>
        <v>117150.75</v>
      </c>
      <c r="K94" s="280">
        <f t="shared" si="2"/>
        <v>127300</v>
      </c>
      <c r="L94" s="280">
        <f t="shared" si="2"/>
        <v>119057.39</v>
      </c>
    </row>
    <row r="95" spans="1:12" x14ac:dyDescent="0.3">
      <c r="A95" s="49"/>
      <c r="B95" s="49"/>
      <c r="C95" s="49"/>
      <c r="D95" s="49"/>
      <c r="E95" s="150"/>
      <c r="F95" s="278"/>
      <c r="G95" s="344"/>
      <c r="H95" s="344"/>
      <c r="I95" s="318"/>
      <c r="J95" s="318"/>
      <c r="K95" s="280"/>
      <c r="L95" s="280"/>
    </row>
    <row r="96" spans="1:12" x14ac:dyDescent="0.3">
      <c r="A96" s="9" t="s">
        <v>88</v>
      </c>
      <c r="B96" s="49"/>
      <c r="C96" s="49"/>
      <c r="D96" s="49"/>
      <c r="E96" s="150"/>
      <c r="F96" s="278"/>
      <c r="G96" s="344"/>
      <c r="H96" s="344"/>
      <c r="I96" s="318"/>
      <c r="J96" s="318"/>
      <c r="K96" s="280"/>
      <c r="L96" s="280"/>
    </row>
    <row r="97" spans="1:12" x14ac:dyDescent="0.3">
      <c r="A97" s="485" t="s">
        <v>287</v>
      </c>
      <c r="B97" s="244"/>
      <c r="C97" s="244"/>
      <c r="D97" s="244"/>
      <c r="E97" s="462">
        <v>300</v>
      </c>
      <c r="F97" s="280">
        <v>500</v>
      </c>
      <c r="G97" s="344">
        <v>500</v>
      </c>
      <c r="H97" s="344">
        <v>0</v>
      </c>
      <c r="I97" s="318">
        <v>500</v>
      </c>
      <c r="J97" s="318">
        <v>0</v>
      </c>
      <c r="K97" s="280"/>
      <c r="L97" s="280"/>
    </row>
    <row r="98" spans="1:12" x14ac:dyDescent="0.3">
      <c r="A98" s="244" t="s">
        <v>70</v>
      </c>
      <c r="B98" s="244"/>
      <c r="C98" s="244"/>
      <c r="D98" s="244"/>
      <c r="E98" s="462">
        <v>1000</v>
      </c>
      <c r="F98" s="280">
        <v>1500</v>
      </c>
      <c r="G98" s="352">
        <v>1500</v>
      </c>
      <c r="H98" s="352">
        <v>1634.09</v>
      </c>
      <c r="I98" s="326">
        <v>500</v>
      </c>
      <c r="J98" s="326">
        <v>683.09</v>
      </c>
      <c r="K98" s="286">
        <v>500</v>
      </c>
      <c r="L98" s="286">
        <v>1498.05</v>
      </c>
    </row>
    <row r="99" spans="1:12" x14ac:dyDescent="0.3">
      <c r="A99" s="244" t="s">
        <v>222</v>
      </c>
      <c r="B99" s="244"/>
      <c r="C99" s="244"/>
      <c r="D99" s="244"/>
      <c r="E99" s="462">
        <v>300</v>
      </c>
      <c r="F99" s="280">
        <v>200</v>
      </c>
      <c r="G99" s="350">
        <v>200</v>
      </c>
      <c r="H99" s="350">
        <v>0</v>
      </c>
      <c r="I99" s="319">
        <v>400</v>
      </c>
      <c r="J99" s="319">
        <v>0</v>
      </c>
      <c r="K99" s="279">
        <v>400</v>
      </c>
      <c r="L99" s="279">
        <v>400</v>
      </c>
    </row>
    <row r="100" spans="1:12" x14ac:dyDescent="0.3">
      <c r="A100" s="244" t="s">
        <v>94</v>
      </c>
      <c r="B100" s="244"/>
      <c r="C100" s="244"/>
      <c r="D100" s="244"/>
      <c r="E100" s="462">
        <v>1000</v>
      </c>
      <c r="F100" s="280">
        <v>1200</v>
      </c>
      <c r="G100" s="350">
        <v>1200</v>
      </c>
      <c r="H100" s="350">
        <v>865.6</v>
      </c>
      <c r="I100" s="319">
        <v>1200</v>
      </c>
      <c r="J100" s="319">
        <v>800.23</v>
      </c>
      <c r="K100" s="279">
        <v>1200</v>
      </c>
      <c r="L100" s="279">
        <v>853.35</v>
      </c>
    </row>
    <row r="101" spans="1:12" x14ac:dyDescent="0.3">
      <c r="A101" s="244" t="s">
        <v>266</v>
      </c>
      <c r="B101" s="244"/>
      <c r="C101" s="244"/>
      <c r="D101" s="244"/>
      <c r="E101" s="462">
        <v>4200</v>
      </c>
      <c r="F101" s="280">
        <v>4500</v>
      </c>
      <c r="G101" s="344">
        <v>7000</v>
      </c>
      <c r="H101" s="344">
        <v>1639</v>
      </c>
      <c r="I101" s="319">
        <v>6000</v>
      </c>
      <c r="J101" s="319">
        <v>2083.42</v>
      </c>
      <c r="K101" s="279">
        <v>5850</v>
      </c>
      <c r="L101" s="279">
        <v>2250</v>
      </c>
    </row>
    <row r="102" spans="1:12" x14ac:dyDescent="0.3">
      <c r="A102" s="244" t="s">
        <v>95</v>
      </c>
      <c r="B102" s="244"/>
      <c r="C102" s="244"/>
      <c r="D102" s="244"/>
      <c r="E102" s="462">
        <v>1500</v>
      </c>
      <c r="F102" s="280">
        <v>2000</v>
      </c>
      <c r="G102" s="350">
        <v>2400</v>
      </c>
      <c r="H102" s="350">
        <v>1433.4</v>
      </c>
      <c r="I102" s="319">
        <v>2400</v>
      </c>
      <c r="J102" s="319">
        <v>1769.44</v>
      </c>
      <c r="K102" s="279">
        <v>1000</v>
      </c>
      <c r="L102" s="279">
        <v>1968.6</v>
      </c>
    </row>
    <row r="103" spans="1:12" x14ac:dyDescent="0.3">
      <c r="A103" s="244" t="s">
        <v>193</v>
      </c>
      <c r="B103" s="244"/>
      <c r="C103" s="244"/>
      <c r="D103" s="244"/>
      <c r="E103" s="462">
        <v>450</v>
      </c>
      <c r="F103" s="280">
        <v>725</v>
      </c>
      <c r="G103" s="350">
        <v>725</v>
      </c>
      <c r="H103" s="350">
        <v>676.25</v>
      </c>
      <c r="I103" s="319">
        <v>725</v>
      </c>
      <c r="J103" s="319">
        <v>181</v>
      </c>
      <c r="K103" s="279">
        <v>850</v>
      </c>
      <c r="L103" s="279">
        <v>721</v>
      </c>
    </row>
    <row r="104" spans="1:12" x14ac:dyDescent="0.3">
      <c r="A104" s="244" t="s">
        <v>296</v>
      </c>
      <c r="B104" s="244"/>
      <c r="C104" s="244"/>
      <c r="D104" s="244"/>
      <c r="E104" s="462">
        <v>0</v>
      </c>
      <c r="F104" s="280"/>
      <c r="G104" s="350"/>
      <c r="H104" s="350"/>
      <c r="I104" s="319">
        <v>2000</v>
      </c>
      <c r="J104" s="319">
        <v>1996.4</v>
      </c>
      <c r="K104" s="279"/>
      <c r="L104" s="279"/>
    </row>
    <row r="105" spans="1:12" x14ac:dyDescent="0.3">
      <c r="A105" s="244" t="s">
        <v>293</v>
      </c>
      <c r="B105" s="244"/>
      <c r="C105" s="244"/>
      <c r="D105" s="244"/>
      <c r="E105" s="462">
        <v>2250</v>
      </c>
      <c r="F105" s="280">
        <v>2250</v>
      </c>
      <c r="G105" s="350">
        <v>2250</v>
      </c>
      <c r="H105" s="350">
        <v>917.8</v>
      </c>
      <c r="I105" s="319">
        <v>0</v>
      </c>
      <c r="J105" s="319"/>
      <c r="K105" s="279">
        <v>0</v>
      </c>
      <c r="L105" s="279">
        <v>0</v>
      </c>
    </row>
    <row r="106" spans="1:12" x14ac:dyDescent="0.3">
      <c r="A106" s="244" t="s">
        <v>99</v>
      </c>
      <c r="B106" s="244"/>
      <c r="C106" s="244"/>
      <c r="D106" s="244"/>
      <c r="E106" s="462">
        <v>3000</v>
      </c>
      <c r="F106" s="280">
        <v>3000</v>
      </c>
      <c r="G106" s="350">
        <v>3000</v>
      </c>
      <c r="H106" s="350">
        <v>2339.37</v>
      </c>
      <c r="I106" s="319">
        <v>3000</v>
      </c>
      <c r="J106" s="319">
        <v>2815.51</v>
      </c>
      <c r="K106" s="279">
        <v>2000</v>
      </c>
      <c r="L106" s="279">
        <v>1074.44</v>
      </c>
    </row>
    <row r="107" spans="1:12" x14ac:dyDescent="0.3">
      <c r="A107" s="462" t="s">
        <v>304</v>
      </c>
      <c r="B107" s="462"/>
      <c r="C107" s="462"/>
      <c r="D107" s="462"/>
      <c r="E107" s="462">
        <v>3000</v>
      </c>
      <c r="F107" s="283">
        <v>4500</v>
      </c>
      <c r="G107" s="350">
        <v>7970</v>
      </c>
      <c r="H107" s="350">
        <v>7815.3</v>
      </c>
      <c r="I107" s="319"/>
      <c r="J107" s="319"/>
      <c r="K107" s="279"/>
      <c r="L107" s="279"/>
    </row>
    <row r="108" spans="1:12" x14ac:dyDescent="0.3">
      <c r="A108" s="244" t="s">
        <v>97</v>
      </c>
      <c r="B108" s="492"/>
      <c r="C108" s="493"/>
      <c r="D108" s="244"/>
      <c r="E108" s="462">
        <v>6000</v>
      </c>
      <c r="F108" s="280">
        <v>4500</v>
      </c>
      <c r="G108" s="350">
        <v>4500</v>
      </c>
      <c r="H108" s="350">
        <v>1682.71</v>
      </c>
      <c r="I108" s="319">
        <v>4500</v>
      </c>
      <c r="J108" s="319">
        <v>4500</v>
      </c>
      <c r="K108" s="279">
        <v>4500</v>
      </c>
      <c r="L108" s="279">
        <v>3029.36</v>
      </c>
    </row>
    <row r="109" spans="1:12" x14ac:dyDescent="0.3">
      <c r="A109" s="244" t="s">
        <v>190</v>
      </c>
      <c r="B109" s="492"/>
      <c r="C109" s="493"/>
      <c r="D109" s="244"/>
      <c r="E109" s="462">
        <v>150</v>
      </c>
      <c r="F109" s="280"/>
      <c r="G109" s="350"/>
      <c r="H109" s="350">
        <v>255.87</v>
      </c>
      <c r="I109" s="319"/>
      <c r="J109" s="319"/>
      <c r="K109" s="279"/>
      <c r="L109" s="279"/>
    </row>
    <row r="110" spans="1:12" x14ac:dyDescent="0.3">
      <c r="A110" s="244" t="s">
        <v>90</v>
      </c>
      <c r="B110" s="244"/>
      <c r="C110" s="244"/>
      <c r="D110" s="244"/>
      <c r="E110" s="462">
        <v>300</v>
      </c>
      <c r="F110" s="280">
        <v>400</v>
      </c>
      <c r="G110" s="350">
        <v>400</v>
      </c>
      <c r="H110" s="350">
        <v>496.7</v>
      </c>
      <c r="I110" s="319">
        <v>400</v>
      </c>
      <c r="J110" s="319">
        <v>155.32</v>
      </c>
      <c r="K110" s="279">
        <v>400</v>
      </c>
      <c r="L110" s="279">
        <v>370.14</v>
      </c>
    </row>
    <row r="111" spans="1:12" x14ac:dyDescent="0.3">
      <c r="A111" s="244" t="s">
        <v>92</v>
      </c>
      <c r="B111" s="244"/>
      <c r="C111" s="244"/>
      <c r="D111" s="244"/>
      <c r="E111" s="462">
        <v>300</v>
      </c>
      <c r="F111" s="280">
        <v>400</v>
      </c>
      <c r="G111" s="350">
        <v>400</v>
      </c>
      <c r="H111" s="350">
        <v>0</v>
      </c>
      <c r="I111" s="319">
        <v>400</v>
      </c>
      <c r="J111" s="319">
        <v>250.7</v>
      </c>
      <c r="K111" s="279">
        <v>400</v>
      </c>
      <c r="L111" s="279">
        <v>160.88999999999999</v>
      </c>
    </row>
    <row r="112" spans="1:12" x14ac:dyDescent="0.3">
      <c r="A112" s="244" t="s">
        <v>178</v>
      </c>
      <c r="B112" s="244"/>
      <c r="C112" s="244"/>
      <c r="D112" s="244"/>
      <c r="E112" s="462">
        <v>300</v>
      </c>
      <c r="F112" s="280">
        <v>400</v>
      </c>
      <c r="G112" s="350">
        <v>400</v>
      </c>
      <c r="H112" s="350">
        <v>749.43</v>
      </c>
      <c r="I112" s="319">
        <v>400</v>
      </c>
      <c r="J112" s="319"/>
      <c r="K112" s="279">
        <v>400</v>
      </c>
      <c r="L112" s="279">
        <v>350.7</v>
      </c>
    </row>
    <row r="113" spans="1:12" x14ac:dyDescent="0.3">
      <c r="A113" s="244" t="s">
        <v>288</v>
      </c>
      <c r="B113" s="244"/>
      <c r="C113" s="244"/>
      <c r="D113" s="244"/>
      <c r="E113" s="462">
        <v>2800</v>
      </c>
      <c r="F113" s="280">
        <v>900</v>
      </c>
      <c r="G113" s="350">
        <v>900</v>
      </c>
      <c r="H113" s="350">
        <v>2268.37</v>
      </c>
      <c r="I113" s="319">
        <v>900</v>
      </c>
      <c r="J113" s="319">
        <v>249.86</v>
      </c>
      <c r="K113" s="279"/>
      <c r="L113" s="279"/>
    </row>
    <row r="114" spans="1:12" x14ac:dyDescent="0.3">
      <c r="A114" s="244" t="s">
        <v>308</v>
      </c>
      <c r="B114" s="244"/>
      <c r="C114" s="244"/>
      <c r="D114" s="244"/>
      <c r="E114" s="462">
        <v>750</v>
      </c>
      <c r="F114" s="280">
        <v>1500</v>
      </c>
      <c r="G114" s="350">
        <v>1500</v>
      </c>
      <c r="H114" s="350">
        <v>738</v>
      </c>
      <c r="I114" s="319">
        <v>2500</v>
      </c>
      <c r="J114" s="319">
        <v>1269.31</v>
      </c>
      <c r="K114" s="279">
        <v>3500</v>
      </c>
      <c r="L114" s="279">
        <v>1890.63</v>
      </c>
    </row>
    <row r="115" spans="1:12" x14ac:dyDescent="0.3">
      <c r="A115" s="244" t="s">
        <v>207</v>
      </c>
      <c r="B115" s="244"/>
      <c r="C115" s="244"/>
      <c r="D115" s="244"/>
      <c r="E115" s="462">
        <v>0</v>
      </c>
      <c r="F115" s="280">
        <v>0</v>
      </c>
      <c r="G115" s="351">
        <v>400</v>
      </c>
      <c r="H115" s="351">
        <v>0</v>
      </c>
      <c r="I115" s="328">
        <v>700</v>
      </c>
      <c r="J115" s="328">
        <v>376.12</v>
      </c>
      <c r="K115" s="288">
        <v>700</v>
      </c>
      <c r="L115" s="288">
        <v>370</v>
      </c>
    </row>
    <row r="116" spans="1:12" x14ac:dyDescent="0.3">
      <c r="A116" s="9" t="s">
        <v>106</v>
      </c>
      <c r="B116" s="49"/>
      <c r="C116" s="49"/>
      <c r="D116" s="49"/>
      <c r="E116" s="494">
        <f t="shared" ref="E116:L116" si="3">SUM(E97:E115)</f>
        <v>27600</v>
      </c>
      <c r="F116" s="495">
        <f t="shared" si="3"/>
        <v>28475</v>
      </c>
      <c r="G116" s="344">
        <f t="shared" si="3"/>
        <v>35245</v>
      </c>
      <c r="H116" s="344">
        <f t="shared" si="3"/>
        <v>23511.89</v>
      </c>
      <c r="I116" s="318">
        <f t="shared" si="3"/>
        <v>26525</v>
      </c>
      <c r="J116" s="318">
        <f t="shared" si="3"/>
        <v>17130.400000000001</v>
      </c>
      <c r="K116" s="280">
        <f t="shared" si="3"/>
        <v>21700</v>
      </c>
      <c r="L116" s="280">
        <f t="shared" si="3"/>
        <v>14937.16</v>
      </c>
    </row>
    <row r="117" spans="1:12" x14ac:dyDescent="0.3">
      <c r="A117" s="9"/>
      <c r="B117" s="49"/>
      <c r="C117" s="49"/>
      <c r="D117" s="49"/>
      <c r="E117" s="150"/>
      <c r="F117" s="278"/>
      <c r="G117" s="344"/>
      <c r="H117" s="344"/>
      <c r="I117" s="318"/>
      <c r="J117" s="318"/>
      <c r="K117" s="280"/>
      <c r="L117" s="280"/>
    </row>
    <row r="118" spans="1:12" x14ac:dyDescent="0.3">
      <c r="A118" s="9" t="s">
        <v>321</v>
      </c>
      <c r="B118" s="49"/>
      <c r="C118" s="49"/>
      <c r="D118" s="49"/>
      <c r="E118" s="150"/>
      <c r="F118" s="278"/>
      <c r="G118" s="344"/>
      <c r="H118" s="344"/>
      <c r="I118" s="318"/>
      <c r="J118" s="318"/>
      <c r="K118" s="280"/>
      <c r="L118" s="280"/>
    </row>
    <row r="119" spans="1:12" x14ac:dyDescent="0.3">
      <c r="A119" s="485" t="s">
        <v>283</v>
      </c>
      <c r="B119" s="244"/>
      <c r="C119" s="244"/>
      <c r="D119" s="244"/>
      <c r="E119" s="283">
        <v>1000</v>
      </c>
      <c r="F119" s="280">
        <v>950</v>
      </c>
      <c r="G119" s="344">
        <v>950</v>
      </c>
      <c r="H119" s="344">
        <v>0</v>
      </c>
      <c r="I119" s="318">
        <v>800</v>
      </c>
      <c r="J119" s="318">
        <v>799.66</v>
      </c>
      <c r="K119" s="280">
        <v>750</v>
      </c>
      <c r="L119" s="280">
        <v>0</v>
      </c>
    </row>
    <row r="120" spans="1:12" x14ac:dyDescent="0.3">
      <c r="A120" s="244" t="s">
        <v>284</v>
      </c>
      <c r="B120" s="244"/>
      <c r="C120" s="244"/>
      <c r="D120" s="244"/>
      <c r="E120" s="283">
        <v>1000</v>
      </c>
      <c r="F120" s="280">
        <v>950</v>
      </c>
      <c r="G120" s="350">
        <v>950</v>
      </c>
      <c r="H120" s="350">
        <v>939.51</v>
      </c>
      <c r="I120" s="319">
        <v>800</v>
      </c>
      <c r="J120" s="319">
        <v>801.24</v>
      </c>
      <c r="K120" s="279">
        <v>750</v>
      </c>
      <c r="L120" s="279">
        <v>1468.95</v>
      </c>
    </row>
    <row r="121" spans="1:12" x14ac:dyDescent="0.3">
      <c r="A121" s="244" t="s">
        <v>237</v>
      </c>
      <c r="B121" s="244"/>
      <c r="C121" s="244"/>
      <c r="D121" s="244"/>
      <c r="E121" s="283">
        <v>4700</v>
      </c>
      <c r="F121" s="280">
        <v>4500</v>
      </c>
      <c r="G121" s="350">
        <v>4500</v>
      </c>
      <c r="H121" s="350">
        <v>4543.2</v>
      </c>
      <c r="I121" s="319">
        <v>3900</v>
      </c>
      <c r="J121" s="319">
        <v>4544.8</v>
      </c>
      <c r="K121" s="279">
        <v>4500</v>
      </c>
      <c r="L121" s="279">
        <v>4705.58</v>
      </c>
    </row>
    <row r="122" spans="1:12" x14ac:dyDescent="0.3">
      <c r="A122" s="244" t="s">
        <v>108</v>
      </c>
      <c r="B122" s="244"/>
      <c r="C122" s="244"/>
      <c r="D122" s="244"/>
      <c r="E122" s="283">
        <v>625</v>
      </c>
      <c r="F122" s="280">
        <v>600</v>
      </c>
      <c r="G122" s="350">
        <v>600</v>
      </c>
      <c r="H122" s="350">
        <v>125.8</v>
      </c>
      <c r="I122" s="319">
        <v>700</v>
      </c>
      <c r="J122" s="319">
        <v>55.2</v>
      </c>
      <c r="K122" s="279">
        <v>100</v>
      </c>
      <c r="L122" s="279">
        <v>398.58</v>
      </c>
    </row>
    <row r="123" spans="1:12" x14ac:dyDescent="0.3">
      <c r="A123" s="244" t="s">
        <v>281</v>
      </c>
      <c r="B123" s="244"/>
      <c r="C123" s="244"/>
      <c r="D123" s="244"/>
      <c r="E123" s="283">
        <v>3250</v>
      </c>
      <c r="F123" s="280">
        <v>2750</v>
      </c>
      <c r="G123" s="352">
        <v>2750</v>
      </c>
      <c r="H123" s="352">
        <v>2773.56</v>
      </c>
      <c r="I123" s="326">
        <v>2400</v>
      </c>
      <c r="J123" s="326">
        <v>2685.5</v>
      </c>
      <c r="K123" s="286">
        <v>3000</v>
      </c>
      <c r="L123" s="286">
        <v>2197.06</v>
      </c>
    </row>
    <row r="124" spans="1:12" x14ac:dyDescent="0.3">
      <c r="A124" s="244" t="s">
        <v>113</v>
      </c>
      <c r="B124" s="244"/>
      <c r="C124" s="244"/>
      <c r="D124" s="244"/>
      <c r="E124" s="283">
        <v>1000</v>
      </c>
      <c r="F124" s="280">
        <v>950</v>
      </c>
      <c r="G124" s="350">
        <v>950</v>
      </c>
      <c r="H124" s="350">
        <v>950</v>
      </c>
      <c r="I124" s="319">
        <v>800</v>
      </c>
      <c r="J124" s="319">
        <v>800</v>
      </c>
      <c r="K124" s="279">
        <v>750</v>
      </c>
      <c r="L124" s="279">
        <v>750</v>
      </c>
    </row>
    <row r="125" spans="1:12" x14ac:dyDescent="0.3">
      <c r="A125" s="462" t="s">
        <v>238</v>
      </c>
      <c r="B125" s="462"/>
      <c r="C125" s="462"/>
      <c r="D125" s="462"/>
      <c r="E125" s="283">
        <v>4150</v>
      </c>
      <c r="F125" s="283">
        <v>4000</v>
      </c>
      <c r="G125" s="353">
        <v>4000</v>
      </c>
      <c r="H125" s="353">
        <v>2926.49</v>
      </c>
      <c r="I125" s="325">
        <v>4500</v>
      </c>
      <c r="J125" s="325">
        <v>4277.51</v>
      </c>
      <c r="K125" s="285">
        <v>7950</v>
      </c>
      <c r="L125" s="279">
        <v>1429.73</v>
      </c>
    </row>
    <row r="126" spans="1:12" x14ac:dyDescent="0.3">
      <c r="A126" s="462" t="s">
        <v>109</v>
      </c>
      <c r="B126" s="462"/>
      <c r="C126" s="462"/>
      <c r="D126" s="462"/>
      <c r="E126" s="283">
        <v>5200</v>
      </c>
      <c r="F126" s="283">
        <v>5000</v>
      </c>
      <c r="G126" s="353">
        <v>5000</v>
      </c>
      <c r="H126" s="353">
        <v>6169.49</v>
      </c>
      <c r="I126" s="325">
        <v>3450</v>
      </c>
      <c r="J126" s="325">
        <v>3672.49</v>
      </c>
      <c r="K126" s="285"/>
      <c r="L126" s="279">
        <v>6520.27</v>
      </c>
    </row>
    <row r="127" spans="1:12" x14ac:dyDescent="0.3">
      <c r="A127" s="462" t="s">
        <v>285</v>
      </c>
      <c r="B127" s="462"/>
      <c r="C127" s="462"/>
      <c r="D127" s="462"/>
      <c r="E127" s="283">
        <v>4050</v>
      </c>
      <c r="F127" s="283">
        <v>3900</v>
      </c>
      <c r="G127" s="353">
        <v>3900</v>
      </c>
      <c r="H127" s="353">
        <v>1792.22</v>
      </c>
      <c r="I127" s="325">
        <v>3900</v>
      </c>
      <c r="J127" s="325">
        <v>4085.2</v>
      </c>
      <c r="K127" s="285">
        <v>4500</v>
      </c>
      <c r="L127" s="279">
        <v>2782.19</v>
      </c>
    </row>
    <row r="128" spans="1:12" x14ac:dyDescent="0.3">
      <c r="A128" s="462" t="s">
        <v>182</v>
      </c>
      <c r="B128" s="462"/>
      <c r="C128" s="462"/>
      <c r="D128" s="462"/>
      <c r="E128" s="496">
        <v>1250</v>
      </c>
      <c r="F128" s="496">
        <v>1200</v>
      </c>
      <c r="G128" s="354">
        <v>1200</v>
      </c>
      <c r="H128" s="354">
        <v>2904.02</v>
      </c>
      <c r="I128" s="329">
        <v>700</v>
      </c>
      <c r="J128" s="329">
        <v>1329.53</v>
      </c>
      <c r="K128" s="291">
        <v>0</v>
      </c>
      <c r="L128" s="288">
        <v>1974.14</v>
      </c>
    </row>
    <row r="129" spans="1:12" x14ac:dyDescent="0.3">
      <c r="A129" s="9" t="s">
        <v>320</v>
      </c>
      <c r="B129" s="49"/>
      <c r="C129" s="49"/>
      <c r="D129" s="49"/>
      <c r="E129" s="487">
        <f t="shared" ref="E129:L129" si="4">SUM(E119:E128)</f>
        <v>26225</v>
      </c>
      <c r="F129" s="497">
        <f t="shared" si="4"/>
        <v>24800</v>
      </c>
      <c r="G129" s="344">
        <f t="shared" si="4"/>
        <v>24800</v>
      </c>
      <c r="H129" s="344">
        <f t="shared" si="4"/>
        <v>23124.29</v>
      </c>
      <c r="I129" s="318">
        <f t="shared" si="4"/>
        <v>21950</v>
      </c>
      <c r="J129" s="318">
        <f t="shared" si="4"/>
        <v>23051.13</v>
      </c>
      <c r="K129" s="280">
        <f t="shared" si="4"/>
        <v>22300</v>
      </c>
      <c r="L129" s="280">
        <f t="shared" si="4"/>
        <v>22226.499999999996</v>
      </c>
    </row>
    <row r="130" spans="1:12" x14ac:dyDescent="0.3">
      <c r="A130" s="49"/>
      <c r="B130" s="49"/>
      <c r="C130" s="49"/>
      <c r="D130" s="49"/>
      <c r="E130" s="150"/>
      <c r="F130" s="278"/>
      <c r="G130" s="344"/>
      <c r="H130" s="344"/>
      <c r="I130" s="318"/>
      <c r="J130" s="318"/>
      <c r="K130" s="280"/>
      <c r="L130" s="280"/>
    </row>
    <row r="131" spans="1:12" x14ac:dyDescent="0.3">
      <c r="A131" s="9" t="s">
        <v>116</v>
      </c>
      <c r="B131" s="49"/>
      <c r="C131" s="49"/>
      <c r="D131" s="49"/>
      <c r="E131" s="150"/>
      <c r="F131" s="278"/>
      <c r="G131" s="344"/>
      <c r="H131" s="344"/>
      <c r="I131" s="318"/>
      <c r="J131" s="318"/>
      <c r="K131" s="280"/>
      <c r="L131" s="280"/>
    </row>
    <row r="132" spans="1:12" x14ac:dyDescent="0.3">
      <c r="A132" s="244" t="s">
        <v>118</v>
      </c>
      <c r="B132" s="244"/>
      <c r="C132" s="244"/>
      <c r="D132" s="244"/>
      <c r="E132" s="462"/>
      <c r="F132" s="280"/>
      <c r="G132" s="352"/>
      <c r="H132" s="352"/>
      <c r="I132" s="326"/>
      <c r="J132" s="326"/>
      <c r="K132" s="286"/>
      <c r="L132" s="286"/>
    </row>
    <row r="133" spans="1:12" x14ac:dyDescent="0.3">
      <c r="A133" s="244" t="s">
        <v>212</v>
      </c>
      <c r="B133" s="244"/>
      <c r="C133" s="245"/>
      <c r="D133" s="498"/>
      <c r="E133" s="499">
        <v>23000</v>
      </c>
      <c r="F133" s="500">
        <v>23000</v>
      </c>
      <c r="G133" s="350">
        <v>25000</v>
      </c>
      <c r="H133" s="350">
        <v>24847.84</v>
      </c>
      <c r="I133" s="319">
        <v>23400</v>
      </c>
      <c r="J133" s="319">
        <v>22334.37</v>
      </c>
      <c r="K133" s="279">
        <v>23400</v>
      </c>
      <c r="L133" s="279">
        <v>22097.439999999999</v>
      </c>
    </row>
    <row r="134" spans="1:12" x14ac:dyDescent="0.3">
      <c r="A134" s="244" t="s">
        <v>117</v>
      </c>
      <c r="B134" s="244"/>
      <c r="C134" s="245"/>
      <c r="D134" s="498"/>
      <c r="E134" s="499">
        <v>60000</v>
      </c>
      <c r="F134" s="500">
        <v>60000</v>
      </c>
      <c r="G134" s="352">
        <v>60000</v>
      </c>
      <c r="H134" s="352">
        <v>54335</v>
      </c>
      <c r="I134" s="328">
        <v>55968</v>
      </c>
      <c r="J134" s="328">
        <v>51200</v>
      </c>
      <c r="K134" s="288">
        <v>43200</v>
      </c>
      <c r="L134" s="288">
        <v>51229.5</v>
      </c>
    </row>
    <row r="135" spans="1:12" x14ac:dyDescent="0.3">
      <c r="A135" s="9" t="s">
        <v>183</v>
      </c>
      <c r="B135" s="49"/>
      <c r="C135" s="49"/>
      <c r="D135" s="49"/>
      <c r="E135" s="494">
        <f t="shared" ref="E135:L135" si="5">SUM(E132:E134)</f>
        <v>83000</v>
      </c>
      <c r="F135" s="495">
        <f t="shared" si="5"/>
        <v>83000</v>
      </c>
      <c r="G135" s="355">
        <f t="shared" si="5"/>
        <v>85000</v>
      </c>
      <c r="H135" s="355">
        <f t="shared" si="5"/>
        <v>79182.84</v>
      </c>
      <c r="I135" s="318">
        <f t="shared" si="5"/>
        <v>79368</v>
      </c>
      <c r="J135" s="318">
        <f t="shared" si="5"/>
        <v>73534.37</v>
      </c>
      <c r="K135" s="280">
        <f t="shared" si="5"/>
        <v>66600</v>
      </c>
      <c r="L135" s="280">
        <f t="shared" si="5"/>
        <v>73326.94</v>
      </c>
    </row>
    <row r="136" spans="1:12" x14ac:dyDescent="0.3">
      <c r="A136" s="49" t="s">
        <v>120</v>
      </c>
      <c r="B136" s="49"/>
      <c r="C136" s="49"/>
      <c r="D136" s="49"/>
      <c r="E136" s="150"/>
      <c r="F136" s="278"/>
      <c r="G136" s="344"/>
      <c r="H136" s="344"/>
      <c r="I136" s="318"/>
      <c r="J136" s="318"/>
      <c r="K136" s="280"/>
      <c r="L136" s="280"/>
    </row>
    <row r="137" spans="1:12" x14ac:dyDescent="0.3">
      <c r="A137" s="16" t="s">
        <v>242</v>
      </c>
      <c r="B137" s="49"/>
      <c r="C137" s="49"/>
      <c r="D137" s="49"/>
      <c r="E137" s="150"/>
      <c r="F137" s="278"/>
      <c r="G137" s="344"/>
      <c r="H137" s="344"/>
      <c r="I137" s="318"/>
      <c r="J137" s="318"/>
      <c r="K137" s="280"/>
      <c r="L137" s="280"/>
    </row>
    <row r="138" spans="1:12" x14ac:dyDescent="0.3">
      <c r="A138" s="387" t="s">
        <v>318</v>
      </c>
      <c r="B138" s="244"/>
      <c r="C138" s="244"/>
      <c r="D138" s="244"/>
      <c r="E138" s="462"/>
      <c r="F138" s="280">
        <v>-3000</v>
      </c>
      <c r="G138" s="344"/>
      <c r="H138" s="344">
        <v>-130.74</v>
      </c>
      <c r="I138" s="318"/>
      <c r="K138" s="280"/>
    </row>
    <row r="139" spans="1:12" x14ac:dyDescent="0.3">
      <c r="A139" s="387" t="s">
        <v>269</v>
      </c>
      <c r="B139" s="244"/>
      <c r="C139" s="244"/>
      <c r="D139" s="244"/>
      <c r="E139" s="462"/>
      <c r="F139" s="280"/>
      <c r="G139" s="344"/>
      <c r="H139" s="344">
        <v>20650</v>
      </c>
      <c r="I139" s="318"/>
      <c r="J139" s="318">
        <v>16123.54</v>
      </c>
      <c r="K139" s="280"/>
      <c r="L139" s="280">
        <v>7528.18</v>
      </c>
    </row>
    <row r="140" spans="1:12" x14ac:dyDescent="0.3">
      <c r="A140" s="244" t="s">
        <v>268</v>
      </c>
      <c r="B140" s="244"/>
      <c r="C140" s="244"/>
      <c r="D140" s="244"/>
      <c r="E140" s="462">
        <v>16000</v>
      </c>
      <c r="F140" s="280">
        <v>16500</v>
      </c>
      <c r="G140" s="344">
        <v>17000</v>
      </c>
      <c r="H140" s="344">
        <v>19063.060000000001</v>
      </c>
      <c r="I140" s="318">
        <v>34000</v>
      </c>
      <c r="J140" s="318">
        <v>25083.93</v>
      </c>
      <c r="K140" s="280">
        <v>0</v>
      </c>
      <c r="L140" s="280">
        <v>26087.06</v>
      </c>
    </row>
    <row r="141" spans="1:12" x14ac:dyDescent="0.3">
      <c r="A141" s="244" t="s">
        <v>225</v>
      </c>
      <c r="B141" s="244"/>
      <c r="C141" s="244"/>
      <c r="D141" s="244"/>
      <c r="E141" s="462">
        <v>0</v>
      </c>
      <c r="F141" s="280">
        <v>0</v>
      </c>
      <c r="G141" s="344">
        <v>0</v>
      </c>
      <c r="H141" s="344"/>
      <c r="I141" s="318">
        <v>0</v>
      </c>
      <c r="J141" s="318">
        <v>0</v>
      </c>
      <c r="K141" s="280">
        <v>2500</v>
      </c>
      <c r="L141" s="280"/>
    </row>
    <row r="142" spans="1:12" x14ac:dyDescent="0.3">
      <c r="A142" s="510" t="s">
        <v>258</v>
      </c>
      <c r="B142" s="511">
        <f>B27</f>
        <v>16100</v>
      </c>
      <c r="C142" s="512">
        <v>1.121</v>
      </c>
      <c r="D142" s="512"/>
      <c r="E142" s="512">
        <v>18050</v>
      </c>
      <c r="F142" s="283">
        <v>4125</v>
      </c>
      <c r="G142" s="346">
        <v>17000</v>
      </c>
      <c r="H142" s="346"/>
      <c r="I142" s="317">
        <v>8500</v>
      </c>
      <c r="J142" s="317">
        <v>8500</v>
      </c>
      <c r="K142" s="283">
        <v>0</v>
      </c>
      <c r="L142" s="280"/>
    </row>
    <row r="143" spans="1:12" x14ac:dyDescent="0.3">
      <c r="A143" s="387" t="s">
        <v>124</v>
      </c>
      <c r="B143" s="244"/>
      <c r="C143" s="244"/>
      <c r="D143" s="244"/>
      <c r="E143" s="490">
        <v>12000</v>
      </c>
      <c r="F143" s="491">
        <v>14500</v>
      </c>
      <c r="G143" s="356">
        <v>14500</v>
      </c>
      <c r="H143" s="356">
        <v>10797.9</v>
      </c>
      <c r="I143" s="330">
        <v>14500</v>
      </c>
      <c r="J143" s="330">
        <v>14276.56</v>
      </c>
      <c r="K143" s="296">
        <v>14500</v>
      </c>
      <c r="L143" s="296">
        <v>15709.31</v>
      </c>
    </row>
    <row r="144" spans="1:12" x14ac:dyDescent="0.3">
      <c r="A144" s="16" t="s">
        <v>125</v>
      </c>
      <c r="B144" s="49"/>
      <c r="C144" s="49"/>
      <c r="D144" s="49"/>
      <c r="E144" s="285">
        <f>SUM(E140:E143)</f>
        <v>46050</v>
      </c>
      <c r="F144" s="279">
        <f>SUM(F138:F143)</f>
        <v>32125</v>
      </c>
      <c r="G144" s="350">
        <f>SUM(G140:G143)</f>
        <v>48500</v>
      </c>
      <c r="H144" s="350">
        <f>SUM(H138:H143)</f>
        <v>50380.22</v>
      </c>
      <c r="I144" s="319">
        <f>SUM(I140:I143)</f>
        <v>57000</v>
      </c>
      <c r="J144" s="319">
        <f>SUM(J139:J143)</f>
        <v>63984.03</v>
      </c>
      <c r="K144" s="279">
        <f>SUM(K140:K143)</f>
        <v>17000</v>
      </c>
      <c r="L144" s="279">
        <f>SUM(L139:L143)</f>
        <v>49324.55</v>
      </c>
    </row>
    <row r="145" spans="1:12" x14ac:dyDescent="0.3">
      <c r="A145" s="48"/>
      <c r="B145" s="49"/>
      <c r="C145" s="49"/>
      <c r="D145" s="49"/>
      <c r="E145" s="462"/>
      <c r="F145" s="244"/>
      <c r="G145" s="357"/>
      <c r="H145" s="357"/>
      <c r="I145" s="315"/>
      <c r="J145" s="315"/>
      <c r="K145" s="245"/>
      <c r="L145" s="245"/>
    </row>
    <row r="146" spans="1:12" ht="16.2" thickBot="1" x14ac:dyDescent="0.35">
      <c r="A146" s="16" t="s">
        <v>126</v>
      </c>
      <c r="B146" s="49"/>
      <c r="C146" s="49"/>
      <c r="D146" s="49"/>
      <c r="E146" s="501">
        <f t="shared" ref="E146:L146" si="6">E83+E94+E116+E129+E135+E144</f>
        <v>854640</v>
      </c>
      <c r="F146" s="301">
        <f t="shared" si="6"/>
        <v>793210</v>
      </c>
      <c r="G146" s="358">
        <f t="shared" si="6"/>
        <v>795545</v>
      </c>
      <c r="H146" s="358">
        <f t="shared" si="6"/>
        <v>765374.98999999987</v>
      </c>
      <c r="I146" s="331">
        <f t="shared" si="6"/>
        <v>752848</v>
      </c>
      <c r="J146" s="331">
        <f t="shared" si="6"/>
        <v>719659.66</v>
      </c>
      <c r="K146" s="301">
        <f t="shared" si="6"/>
        <v>674250</v>
      </c>
      <c r="L146" s="301">
        <f t="shared" si="6"/>
        <v>693144.93000000017</v>
      </c>
    </row>
    <row r="147" spans="1:12" ht="16.2" thickTop="1" x14ac:dyDescent="0.3">
      <c r="A147" s="48"/>
      <c r="B147" s="49"/>
      <c r="C147" s="49"/>
      <c r="D147" s="49"/>
      <c r="E147" s="462"/>
      <c r="F147" s="308"/>
      <c r="G147" s="359"/>
      <c r="H147" s="359"/>
      <c r="I147" s="332"/>
      <c r="J147" s="332"/>
      <c r="K147" s="303"/>
      <c r="L147" s="303"/>
    </row>
    <row r="148" spans="1:12" x14ac:dyDescent="0.3">
      <c r="E148" s="502"/>
      <c r="F148" s="239"/>
      <c r="G148" s="360"/>
      <c r="H148" s="360"/>
      <c r="I148" s="314"/>
      <c r="J148" s="314"/>
      <c r="K148" s="239"/>
      <c r="L148" s="239"/>
    </row>
    <row r="149" spans="1:12" ht="16.2" thickBot="1" x14ac:dyDescent="0.35">
      <c r="A149" s="16" t="s">
        <v>128</v>
      </c>
      <c r="B149" s="49"/>
      <c r="C149" s="49"/>
      <c r="D149" s="49"/>
      <c r="E149" s="503">
        <f t="shared" ref="E149:J149" si="7">E52-E146</f>
        <v>10</v>
      </c>
      <c r="F149" s="301">
        <f t="shared" si="7"/>
        <v>1703</v>
      </c>
      <c r="G149" s="358">
        <f t="shared" si="7"/>
        <v>1655</v>
      </c>
      <c r="H149" s="358">
        <f t="shared" si="7"/>
        <v>10624.820000000182</v>
      </c>
      <c r="I149" s="331">
        <f t="shared" si="7"/>
        <v>54552</v>
      </c>
      <c r="J149" s="331">
        <f t="shared" si="7"/>
        <v>56960.909999999916</v>
      </c>
      <c r="K149" s="301">
        <f>K52-K146-K147</f>
        <v>28250</v>
      </c>
      <c r="L149" s="301">
        <f>L52-L146</f>
        <v>14222.139999999898</v>
      </c>
    </row>
    <row r="150" spans="1:12" ht="16.2" thickTop="1" x14ac:dyDescent="0.3">
      <c r="A150" s="16" t="s">
        <v>127</v>
      </c>
      <c r="B150" s="49"/>
      <c r="C150" s="49"/>
      <c r="D150" s="49"/>
      <c r="E150" s="150"/>
      <c r="F150" s="302"/>
      <c r="G150" s="359"/>
      <c r="H150" s="359"/>
      <c r="I150" s="332"/>
      <c r="J150" s="332"/>
      <c r="K150" s="303"/>
      <c r="L150" s="303"/>
    </row>
    <row r="151" spans="1:12" ht="16.2" thickBot="1" x14ac:dyDescent="0.35">
      <c r="A151" s="104"/>
      <c r="B151" s="105"/>
      <c r="C151" s="105"/>
      <c r="D151" s="105"/>
      <c r="E151" s="482"/>
      <c r="F151" s="105"/>
      <c r="G151" s="361"/>
      <c r="H151" s="361"/>
      <c r="I151" s="111"/>
      <c r="J151" s="111"/>
      <c r="K151" s="255"/>
      <c r="L151" s="255"/>
    </row>
    <row r="152" spans="1:12" ht="16.2" thickTop="1" x14ac:dyDescent="0.3">
      <c r="A152" s="19" t="s">
        <v>129</v>
      </c>
      <c r="B152" s="87"/>
      <c r="C152" s="87"/>
      <c r="D152" s="87"/>
      <c r="E152" s="483"/>
      <c r="F152" s="87"/>
      <c r="G152" s="362"/>
      <c r="H152" s="362"/>
      <c r="I152" s="333"/>
      <c r="J152" s="333"/>
      <c r="K152" s="256"/>
      <c r="L152" s="256"/>
    </row>
    <row r="153" spans="1:12" x14ac:dyDescent="0.3">
      <c r="A153" s="48"/>
      <c r="B153" s="49"/>
      <c r="C153" s="49"/>
      <c r="D153" s="49"/>
      <c r="E153" s="150"/>
      <c r="F153" s="49"/>
      <c r="G153" s="357"/>
      <c r="H153" s="357"/>
      <c r="I153" s="315"/>
      <c r="J153" s="315"/>
      <c r="K153" s="245"/>
      <c r="L153" s="245"/>
    </row>
    <row r="154" spans="1:12" x14ac:dyDescent="0.3">
      <c r="A154" s="89" t="s">
        <v>323</v>
      </c>
      <c r="B154" s="244"/>
      <c r="C154" s="244"/>
      <c r="D154" s="244"/>
      <c r="E154" s="462">
        <v>44500</v>
      </c>
      <c r="F154" s="246">
        <v>55065</v>
      </c>
      <c r="G154" s="460">
        <v>50000</v>
      </c>
      <c r="H154" s="460"/>
      <c r="I154" s="334">
        <v>48350</v>
      </c>
      <c r="K154" s="461">
        <v>47850</v>
      </c>
      <c r="L154" s="308"/>
    </row>
    <row r="155" spans="1:12" x14ac:dyDescent="0.3">
      <c r="A155" s="89" t="s">
        <v>297</v>
      </c>
      <c r="B155" s="244"/>
      <c r="C155" s="244"/>
      <c r="D155" s="244"/>
      <c r="E155" s="462"/>
      <c r="F155" s="308"/>
      <c r="G155" s="363"/>
      <c r="H155" s="363">
        <v>55065.17</v>
      </c>
      <c r="I155" s="334"/>
      <c r="J155" s="334">
        <v>46379.57</v>
      </c>
      <c r="K155" s="340"/>
      <c r="L155" s="308">
        <v>47850</v>
      </c>
    </row>
    <row r="156" spans="1:12" x14ac:dyDescent="0.3">
      <c r="A156" s="89"/>
      <c r="B156" s="244"/>
      <c r="C156" s="244"/>
      <c r="D156" s="244"/>
      <c r="E156" s="462"/>
      <c r="F156" s="244"/>
      <c r="G156" s="364"/>
      <c r="H156" s="364"/>
      <c r="I156" s="314"/>
      <c r="J156" s="314"/>
      <c r="K156" s="238"/>
      <c r="L156" s="238"/>
    </row>
    <row r="157" spans="1:12" x14ac:dyDescent="0.3">
      <c r="A157" s="48"/>
      <c r="B157" s="244"/>
      <c r="C157" s="244"/>
      <c r="D157" s="244"/>
      <c r="E157" s="462"/>
      <c r="F157" s="244"/>
      <c r="G157" s="357"/>
      <c r="H157" s="357"/>
      <c r="I157" s="315"/>
      <c r="J157" s="315"/>
      <c r="K157" s="245"/>
      <c r="L157" s="245"/>
    </row>
    <row r="158" spans="1:12" x14ac:dyDescent="0.3">
      <c r="A158" s="16" t="s">
        <v>134</v>
      </c>
      <c r="B158" s="244"/>
      <c r="C158" s="244"/>
      <c r="D158" s="244"/>
      <c r="E158" s="462"/>
      <c r="F158" s="244"/>
      <c r="G158" s="357"/>
      <c r="H158" s="357"/>
      <c r="I158" s="315"/>
      <c r="J158" s="315"/>
      <c r="K158" s="245"/>
      <c r="L158" s="245"/>
    </row>
    <row r="159" spans="1:12" x14ac:dyDescent="0.3">
      <c r="A159" s="48" t="str">
        <f>$A$25</f>
        <v>FY 2006-2007</v>
      </c>
      <c r="B159" s="468">
        <f>B25</f>
        <v>17000</v>
      </c>
      <c r="C159" s="238">
        <v>1</v>
      </c>
      <c r="D159" s="238"/>
      <c r="E159" s="464"/>
      <c r="F159" s="280"/>
      <c r="G159" s="344">
        <v>17000</v>
      </c>
      <c r="H159" s="344">
        <v>16399.86</v>
      </c>
      <c r="I159" s="318">
        <v>34000</v>
      </c>
      <c r="J159" s="318">
        <v>33769.53</v>
      </c>
      <c r="K159" s="280">
        <v>25500</v>
      </c>
      <c r="L159" s="280">
        <v>26087.06</v>
      </c>
    </row>
    <row r="160" spans="1:12" x14ac:dyDescent="0.3">
      <c r="A160" s="48" t="str">
        <f>$A$26</f>
        <v>FY 2007-2008</v>
      </c>
      <c r="B160" s="468">
        <f>B26</f>
        <v>16500</v>
      </c>
      <c r="C160" s="238">
        <v>1</v>
      </c>
      <c r="D160" s="238"/>
      <c r="E160" s="464"/>
      <c r="F160" s="280">
        <v>16500</v>
      </c>
      <c r="G160" s="365"/>
      <c r="H160" s="365"/>
      <c r="I160" s="335"/>
      <c r="J160" s="335"/>
      <c r="K160" s="280"/>
      <c r="L160" s="280"/>
    </row>
    <row r="161" spans="1:12" x14ac:dyDescent="0.3">
      <c r="A161" s="48" t="str">
        <f>$A$27</f>
        <v>FY 2008-2009</v>
      </c>
      <c r="B161" s="468">
        <f>B27</f>
        <v>16100</v>
      </c>
      <c r="C161" s="238">
        <f>C46</f>
        <v>2</v>
      </c>
      <c r="D161" s="238"/>
      <c r="E161" s="508">
        <f>B161*C161</f>
        <v>32200</v>
      </c>
      <c r="F161" s="491"/>
      <c r="G161" s="366"/>
      <c r="H161" s="366"/>
      <c r="I161" s="322"/>
      <c r="J161" s="322"/>
      <c r="K161" s="284"/>
      <c r="L161" s="284"/>
    </row>
    <row r="162" spans="1:12" x14ac:dyDescent="0.3">
      <c r="A162" s="48" t="s">
        <v>135</v>
      </c>
      <c r="B162" s="244"/>
      <c r="C162" s="244"/>
      <c r="D162" s="244"/>
      <c r="E162" s="280">
        <f>SUM(E154:E161)</f>
        <v>76700</v>
      </c>
      <c r="F162" s="280">
        <f>SUM(F154:F161)</f>
        <v>71565</v>
      </c>
      <c r="G162" s="350">
        <f>SUM(G154:G161)</f>
        <v>67000</v>
      </c>
      <c r="H162" s="350">
        <f>SUM(H154:H161)</f>
        <v>71465.03</v>
      </c>
      <c r="I162" s="319">
        <f>SUM(I154:I161)</f>
        <v>82350</v>
      </c>
      <c r="J162" s="319">
        <f>SUM(J155:J161)</f>
        <v>80149.100000000006</v>
      </c>
      <c r="K162" s="279">
        <f>SUM(K154:K160)</f>
        <v>73350</v>
      </c>
      <c r="L162" s="279">
        <f>SUM(L154:L160)</f>
        <v>73937.06</v>
      </c>
    </row>
    <row r="163" spans="1:12" x14ac:dyDescent="0.3">
      <c r="A163" s="48"/>
      <c r="B163" s="244"/>
      <c r="C163" s="244"/>
      <c r="D163" s="244"/>
      <c r="E163" s="280"/>
      <c r="F163" s="280"/>
      <c r="G163" s="350"/>
      <c r="H163" s="350"/>
      <c r="I163" s="319"/>
      <c r="J163" s="319"/>
      <c r="K163" s="279"/>
      <c r="L163" s="279"/>
    </row>
    <row r="164" spans="1:12" x14ac:dyDescent="0.3">
      <c r="A164" s="16" t="s">
        <v>136</v>
      </c>
      <c r="B164" s="244"/>
      <c r="C164" s="244"/>
      <c r="D164" s="244"/>
      <c r="E164" s="280"/>
      <c r="F164" s="280"/>
      <c r="G164" s="350"/>
      <c r="H164" s="350"/>
      <c r="I164" s="319"/>
      <c r="J164" s="319"/>
      <c r="K164" s="279"/>
      <c r="L164" s="279"/>
    </row>
    <row r="165" spans="1:12" x14ac:dyDescent="0.3">
      <c r="A165" s="48" t="s">
        <v>298</v>
      </c>
      <c r="B165" s="504">
        <v>50</v>
      </c>
      <c r="C165" s="245">
        <v>350</v>
      </c>
      <c r="D165" s="238"/>
      <c r="E165" s="280"/>
      <c r="F165" s="280"/>
      <c r="G165" s="350">
        <v>17500</v>
      </c>
      <c r="H165" s="350">
        <v>19063.060000000001</v>
      </c>
      <c r="I165" s="319">
        <f>C165*B165</f>
        <v>17500</v>
      </c>
      <c r="J165" s="319">
        <v>25083.93</v>
      </c>
      <c r="K165" s="279">
        <v>25000</v>
      </c>
      <c r="L165" s="279">
        <v>27557.49</v>
      </c>
    </row>
    <row r="166" spans="1:12" x14ac:dyDescent="0.3">
      <c r="A166" s="48" t="s">
        <v>307</v>
      </c>
      <c r="B166" s="504">
        <v>49</v>
      </c>
      <c r="C166" s="245">
        <v>500</v>
      </c>
      <c r="D166" s="238"/>
      <c r="E166" s="280"/>
      <c r="F166" s="280">
        <v>24500</v>
      </c>
      <c r="G166" s="350"/>
      <c r="H166" s="350"/>
      <c r="I166" s="319"/>
      <c r="J166" s="319"/>
      <c r="K166" s="339"/>
      <c r="L166" s="279"/>
    </row>
    <row r="167" spans="1:12" x14ac:dyDescent="0.3">
      <c r="A167" s="48" t="s">
        <v>322</v>
      </c>
      <c r="B167" s="504">
        <v>67</v>
      </c>
      <c r="C167" s="245">
        <v>500</v>
      </c>
      <c r="D167" s="238"/>
      <c r="E167" s="280">
        <f>B167*C167</f>
        <v>33500</v>
      </c>
      <c r="F167" s="280"/>
      <c r="G167" s="367"/>
      <c r="H167" s="367"/>
      <c r="I167" s="336"/>
      <c r="J167" s="336"/>
      <c r="K167" s="306"/>
      <c r="L167" s="306"/>
    </row>
    <row r="168" spans="1:12" ht="16.2" thickBot="1" x14ac:dyDescent="0.35">
      <c r="A168" s="16" t="s">
        <v>140</v>
      </c>
      <c r="B168" s="244"/>
      <c r="C168" s="244"/>
      <c r="D168" s="244"/>
      <c r="E168" s="505">
        <f>E162-E167</f>
        <v>43200</v>
      </c>
      <c r="F168" s="505">
        <f>F162-F166</f>
        <v>47065</v>
      </c>
      <c r="G168" s="358">
        <f t="shared" ref="G168:L168" si="8">G162-G165</f>
        <v>49500</v>
      </c>
      <c r="H168" s="358">
        <f t="shared" si="8"/>
        <v>52401.97</v>
      </c>
      <c r="I168" s="331">
        <f t="shared" si="8"/>
        <v>64850</v>
      </c>
      <c r="J168" s="331">
        <f t="shared" si="8"/>
        <v>55065.170000000006</v>
      </c>
      <c r="K168" s="301">
        <f t="shared" si="8"/>
        <v>48350</v>
      </c>
      <c r="L168" s="301">
        <f t="shared" si="8"/>
        <v>46379.569999999992</v>
      </c>
    </row>
    <row r="169" spans="1:12" ht="16.2" thickTop="1" x14ac:dyDescent="0.3">
      <c r="A169" s="16"/>
      <c r="B169" s="49"/>
      <c r="C169" s="49"/>
      <c r="D169" s="49"/>
      <c r="E169" s="150"/>
      <c r="F169" s="49"/>
      <c r="G169" s="357"/>
      <c r="H169" s="357"/>
      <c r="I169" s="315"/>
      <c r="J169" s="315"/>
      <c r="K169" s="245"/>
      <c r="L169" s="245"/>
    </row>
    <row r="170" spans="1:12" x14ac:dyDescent="0.3">
      <c r="A170" s="275"/>
      <c r="B170" s="49"/>
      <c r="C170" s="49"/>
      <c r="D170" s="49"/>
      <c r="E170" s="150"/>
      <c r="F170" s="49"/>
      <c r="G170" s="357"/>
      <c r="H170" s="357"/>
      <c r="I170" s="315"/>
      <c r="J170" s="315"/>
      <c r="K170" s="245"/>
      <c r="L170" s="245"/>
    </row>
    <row r="171" spans="1:12" ht="16.2" thickBot="1" x14ac:dyDescent="0.35">
      <c r="A171" s="104"/>
      <c r="B171" s="105"/>
      <c r="C171" s="105"/>
      <c r="D171" s="105"/>
      <c r="E171" s="482"/>
      <c r="F171" s="105"/>
      <c r="G171" s="361"/>
      <c r="H171" s="361"/>
      <c r="I171" s="111"/>
      <c r="J171" s="111"/>
      <c r="K171" s="255"/>
      <c r="L171" s="255"/>
    </row>
    <row r="172" spans="1:12" ht="16.2" thickTop="1" x14ac:dyDescent="0.3">
      <c r="A172" s="19" t="s">
        <v>143</v>
      </c>
      <c r="B172" s="87"/>
      <c r="C172" s="87"/>
      <c r="D172" s="87"/>
      <c r="E172" s="483"/>
      <c r="F172" s="87"/>
      <c r="G172" s="362"/>
      <c r="H172" s="362"/>
      <c r="I172" s="333"/>
      <c r="J172" s="333"/>
      <c r="K172" s="256"/>
      <c r="L172" s="256"/>
    </row>
    <row r="173" spans="1:12" x14ac:dyDescent="0.3">
      <c r="A173" s="48"/>
      <c r="B173" s="49"/>
      <c r="C173" s="49"/>
      <c r="D173" s="49"/>
      <c r="E173" s="150"/>
      <c r="F173" s="49"/>
      <c r="G173" s="357"/>
      <c r="H173" s="357"/>
      <c r="I173" s="315"/>
      <c r="J173" s="315"/>
      <c r="K173" s="245"/>
      <c r="L173" s="245"/>
    </row>
    <row r="174" spans="1:12" x14ac:dyDescent="0.3">
      <c r="A174" s="48" t="s">
        <v>144</v>
      </c>
      <c r="B174" s="49"/>
      <c r="C174" s="49"/>
      <c r="D174" s="49"/>
      <c r="E174" s="506">
        <f>C27</f>
        <v>33</v>
      </c>
      <c r="F174" s="506">
        <f>C26</f>
        <v>31.5</v>
      </c>
      <c r="G174" s="364">
        <f>C26</f>
        <v>31.5</v>
      </c>
      <c r="H174" s="364">
        <v>31.5</v>
      </c>
      <c r="I174" s="313">
        <v>30.5</v>
      </c>
      <c r="J174" s="313">
        <v>30.5</v>
      </c>
      <c r="K174" s="238">
        <v>26.5</v>
      </c>
      <c r="L174" s="238">
        <v>26.5</v>
      </c>
    </row>
    <row r="175" spans="1:12" x14ac:dyDescent="0.3">
      <c r="A175" s="48"/>
      <c r="B175" s="49"/>
      <c r="C175" s="49"/>
      <c r="D175" s="49"/>
      <c r="E175" s="244"/>
      <c r="F175" s="244"/>
      <c r="G175" s="357"/>
      <c r="H175" s="357"/>
      <c r="I175" s="315"/>
      <c r="J175" s="315"/>
      <c r="K175" s="245"/>
      <c r="L175" s="245"/>
    </row>
    <row r="176" spans="1:12" x14ac:dyDescent="0.3">
      <c r="A176" s="48" t="s">
        <v>146</v>
      </c>
      <c r="B176" s="49"/>
      <c r="C176" s="49"/>
      <c r="D176" s="49"/>
      <c r="E176" s="244">
        <f>C41</f>
        <v>4</v>
      </c>
      <c r="F176" s="244">
        <f>C39</f>
        <v>3.25</v>
      </c>
      <c r="G176" s="343">
        <v>3.25</v>
      </c>
      <c r="H176" s="343">
        <v>3.25</v>
      </c>
      <c r="I176" s="316">
        <f>C37</f>
        <v>3.25</v>
      </c>
      <c r="J176" s="316">
        <v>3.25</v>
      </c>
      <c r="K176" s="240">
        <v>3.25</v>
      </c>
      <c r="L176" s="240">
        <v>3.25</v>
      </c>
    </row>
    <row r="177" spans="1:12" x14ac:dyDescent="0.3">
      <c r="A177" s="48"/>
      <c r="B177" s="49"/>
      <c r="C177" s="49"/>
      <c r="D177" s="49"/>
      <c r="E177" s="244"/>
      <c r="F177" s="244"/>
      <c r="G177" s="343"/>
      <c r="H177" s="343"/>
      <c r="I177" s="316"/>
      <c r="J177" s="316"/>
      <c r="K177" s="240"/>
      <c r="L177" s="240"/>
    </row>
    <row r="178" spans="1:12" x14ac:dyDescent="0.3">
      <c r="A178" s="48" t="s">
        <v>302</v>
      </c>
      <c r="B178" s="49"/>
      <c r="C178" s="49"/>
      <c r="D178" s="49"/>
      <c r="E178" s="507">
        <f>C46</f>
        <v>2</v>
      </c>
      <c r="F178" s="507">
        <f>C45</f>
        <v>1</v>
      </c>
      <c r="G178" s="368">
        <f>C45</f>
        <v>1</v>
      </c>
      <c r="H178" s="368">
        <v>1</v>
      </c>
      <c r="I178" s="337">
        <v>2</v>
      </c>
      <c r="J178" s="337">
        <v>2</v>
      </c>
      <c r="K178" s="262">
        <v>1.5</v>
      </c>
      <c r="L178" s="262">
        <v>1.5</v>
      </c>
    </row>
    <row r="179" spans="1:12" x14ac:dyDescent="0.3">
      <c r="A179" s="48"/>
      <c r="B179" s="49"/>
      <c r="C179" s="49"/>
      <c r="D179" s="49"/>
      <c r="E179" s="244"/>
      <c r="F179" s="244"/>
      <c r="G179" s="357"/>
      <c r="H179" s="357"/>
      <c r="I179" s="315"/>
      <c r="J179" s="315"/>
      <c r="K179" s="245"/>
      <c r="L179" s="245"/>
    </row>
    <row r="180" spans="1:12" ht="16.2" thickBot="1" x14ac:dyDescent="0.35">
      <c r="A180" s="16" t="s">
        <v>149</v>
      </c>
      <c r="B180" s="49"/>
      <c r="C180" s="49"/>
      <c r="D180" s="49"/>
      <c r="E180" s="250">
        <f>SUM(E174:E178)</f>
        <v>39</v>
      </c>
      <c r="F180" s="250">
        <f>SUM(F174:F178)</f>
        <v>35.75</v>
      </c>
      <c r="G180" s="369">
        <f>SUM(G174:G178)</f>
        <v>35.75</v>
      </c>
      <c r="H180" s="369">
        <f>SUM(H174:H178)</f>
        <v>35.75</v>
      </c>
      <c r="I180" s="338">
        <f>SUM(I174:I179)</f>
        <v>35.75</v>
      </c>
      <c r="J180" s="338">
        <f>SUM(J174:J179)</f>
        <v>35.75</v>
      </c>
      <c r="K180" s="250">
        <f>SUM(K174:K178)</f>
        <v>31.25</v>
      </c>
      <c r="L180" s="250">
        <f>SUM(L174:L178)</f>
        <v>31.25</v>
      </c>
    </row>
    <row r="181" spans="1:12" ht="16.8" thickTop="1" thickBot="1" x14ac:dyDescent="0.35">
      <c r="A181" s="104"/>
      <c r="B181" s="104"/>
      <c r="C181" s="104"/>
      <c r="D181" s="104"/>
      <c r="E181" s="484"/>
      <c r="F181" s="104"/>
      <c r="G181" s="361"/>
      <c r="H181" s="361"/>
      <c r="I181" s="109"/>
      <c r="J181" s="109"/>
      <c r="K181" s="255"/>
      <c r="L181" s="255"/>
    </row>
    <row r="182" spans="1:12" ht="16.2" thickTop="1" x14ac:dyDescent="0.3">
      <c r="A182" s="48"/>
      <c r="B182" s="48"/>
      <c r="C182" s="48"/>
      <c r="D182" s="48"/>
      <c r="E182" s="48"/>
      <c r="F182" s="166"/>
      <c r="G182" s="48"/>
      <c r="H182" s="48"/>
      <c r="I182" s="48"/>
      <c r="J182" s="48"/>
    </row>
    <row r="183" spans="1:12" x14ac:dyDescent="0.3">
      <c r="A183" s="48" t="s">
        <v>184</v>
      </c>
      <c r="B183" s="48"/>
      <c r="C183" s="48"/>
      <c r="D183" s="48"/>
      <c r="E183" s="48"/>
      <c r="F183" s="48"/>
      <c r="G183" s="48"/>
      <c r="H183" s="48"/>
      <c r="I183" s="48"/>
      <c r="J183" s="48"/>
    </row>
    <row r="184" spans="1:12" x14ac:dyDescent="0.3">
      <c r="A184" s="89">
        <f>I2</f>
        <v>39871</v>
      </c>
      <c r="B184" s="48"/>
      <c r="C184" s="48"/>
      <c r="D184" s="48"/>
      <c r="E184" s="48"/>
      <c r="F184" s="48"/>
      <c r="G184" s="48"/>
      <c r="H184" s="48"/>
      <c r="I184" s="263"/>
      <c r="J184" s="48"/>
    </row>
    <row r="185" spans="1:12" x14ac:dyDescent="0.3">
      <c r="I185" s="116"/>
    </row>
    <row r="186" spans="1:12" x14ac:dyDescent="0.3">
      <c r="I186" s="264"/>
    </row>
    <row r="187" spans="1:12" x14ac:dyDescent="0.3">
      <c r="I187" s="264"/>
    </row>
    <row r="188" spans="1:12" x14ac:dyDescent="0.3">
      <c r="I188" s="264"/>
    </row>
    <row r="189" spans="1:12" x14ac:dyDescent="0.3">
      <c r="I189" s="116"/>
    </row>
    <row r="190" spans="1:12" x14ac:dyDescent="0.3">
      <c r="I190" s="265"/>
    </row>
    <row r="191" spans="1:12" x14ac:dyDescent="0.3">
      <c r="I191" s="266"/>
    </row>
  </sheetData>
  <mergeCells count="4">
    <mergeCell ref="A13:L13"/>
    <mergeCell ref="A14:L14"/>
    <mergeCell ref="A15:L15"/>
    <mergeCell ref="A16:L16"/>
  </mergeCells>
  <phoneticPr fontId="27" type="noConversion"/>
  <pageMargins left="0.17" right="0.17" top="0.28000000000000003" bottom="0.37" header="0.17" footer="0.17"/>
  <pageSetup scale="66" fitToHeight="4" orientation="landscape" r:id="rId1"/>
  <headerFooter alignWithMargins="0">
    <oddFooter>&amp;L&amp;9&amp;F &amp;A&amp;C&amp;9Page &amp;P of &amp;N&amp;R&amp;9&amp;D &amp;T</oddFooter>
  </headerFooter>
  <rowBreaks count="3" manualBreakCount="3">
    <brk id="53" max="11" man="1"/>
    <brk id="95" max="11" man="1"/>
    <brk id="136" max="1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G259"/>
  <sheetViews>
    <sheetView workbookViewId="0"/>
  </sheetViews>
  <sheetFormatPr defaultColWidth="9.81640625" defaultRowHeight="15.6" x14ac:dyDescent="0.3"/>
  <cols>
    <col min="1" max="1" width="23.36328125" customWidth="1"/>
    <col min="2" max="2" width="7.453125" customWidth="1"/>
    <col min="3" max="3" width="11.81640625" customWidth="1"/>
    <col min="4" max="5" width="14.81640625" customWidth="1"/>
    <col min="6" max="6" width="16.08984375" customWidth="1"/>
  </cols>
  <sheetData>
    <row r="1" spans="1:6" x14ac:dyDescent="0.3">
      <c r="A1" t="s">
        <v>0</v>
      </c>
      <c r="E1" s="23">
        <v>35556</v>
      </c>
    </row>
    <row r="2" spans="1:6" x14ac:dyDescent="0.3">
      <c r="A2" t="s">
        <v>1</v>
      </c>
      <c r="E2" s="23">
        <v>35582</v>
      </c>
    </row>
    <row r="3" spans="1:6" x14ac:dyDescent="0.3">
      <c r="A3" s="1" t="s">
        <v>2</v>
      </c>
      <c r="B3" s="1"/>
      <c r="C3" s="1"/>
      <c r="D3" s="1"/>
      <c r="E3" s="1"/>
      <c r="F3" s="1"/>
    </row>
    <row r="4" spans="1:6" x14ac:dyDescent="0.3">
      <c r="A4" s="1" t="s">
        <v>3</v>
      </c>
      <c r="B4" s="1"/>
      <c r="C4" s="1"/>
      <c r="D4" s="1"/>
      <c r="E4" s="1"/>
      <c r="F4" s="1"/>
    </row>
    <row r="5" spans="1:6" x14ac:dyDescent="0.3">
      <c r="A5" s="1" t="s">
        <v>4</v>
      </c>
      <c r="B5" s="1"/>
      <c r="C5" s="1"/>
      <c r="D5" s="1"/>
      <c r="E5" s="1"/>
      <c r="F5" s="1"/>
    </row>
    <row r="6" spans="1:6" x14ac:dyDescent="0.3">
      <c r="A6" s="1" t="s">
        <v>5</v>
      </c>
      <c r="B6" s="1"/>
      <c r="C6" s="1"/>
      <c r="D6" s="1"/>
      <c r="E6" s="1"/>
      <c r="F6" s="1"/>
    </row>
    <row r="7" spans="1:6" x14ac:dyDescent="0.3">
      <c r="A7" s="1" t="s">
        <v>6</v>
      </c>
      <c r="B7" s="1"/>
      <c r="C7" s="1"/>
      <c r="D7" s="1"/>
      <c r="E7" s="1"/>
      <c r="F7" s="1"/>
    </row>
    <row r="8" spans="1:6" x14ac:dyDescent="0.3">
      <c r="A8" s="1" t="s">
        <v>7</v>
      </c>
      <c r="B8" s="1"/>
      <c r="C8" s="1"/>
      <c r="D8" s="1"/>
      <c r="E8" s="1"/>
      <c r="F8" s="1"/>
    </row>
    <row r="9" spans="1:6" x14ac:dyDescent="0.3">
      <c r="A9" s="1"/>
      <c r="B9" s="1"/>
      <c r="C9" s="1"/>
      <c r="D9" s="1"/>
      <c r="E9" s="1"/>
      <c r="F9" s="1"/>
    </row>
    <row r="10" spans="1:6" x14ac:dyDescent="0.3">
      <c r="A10" s="1"/>
      <c r="B10" s="1"/>
      <c r="C10" s="1"/>
      <c r="D10" s="1"/>
      <c r="E10" s="1"/>
      <c r="F10" s="1"/>
    </row>
    <row r="11" spans="1:6" x14ac:dyDescent="0.3">
      <c r="A11" s="1"/>
      <c r="B11" s="1"/>
      <c r="C11" s="1"/>
      <c r="D11" s="1"/>
      <c r="E11" s="1"/>
      <c r="F11" s="1"/>
    </row>
    <row r="12" spans="1:6" x14ac:dyDescent="0.3">
      <c r="A12" s="1" t="s">
        <v>10</v>
      </c>
      <c r="B12" s="1"/>
      <c r="C12" s="1"/>
      <c r="D12" s="1"/>
      <c r="E12" s="1"/>
      <c r="F12" s="1"/>
    </row>
    <row r="13" spans="1:6" x14ac:dyDescent="0.3">
      <c r="A13" s="9" t="s">
        <v>11</v>
      </c>
      <c r="B13" s="9"/>
      <c r="C13" s="9"/>
      <c r="D13" s="9"/>
      <c r="E13" s="9"/>
      <c r="F13" s="1"/>
    </row>
    <row r="14" spans="1:6" x14ac:dyDescent="0.3">
      <c r="A14" s="9" t="s">
        <v>152</v>
      </c>
      <c r="B14" s="9"/>
      <c r="C14" s="9"/>
      <c r="D14" s="9"/>
      <c r="E14" s="9"/>
      <c r="F14" s="1"/>
    </row>
    <row r="15" spans="1:6" x14ac:dyDescent="0.3">
      <c r="A15" s="9" t="s">
        <v>13</v>
      </c>
      <c r="B15" s="9"/>
      <c r="C15" s="9"/>
      <c r="D15" s="9"/>
      <c r="E15" s="9"/>
      <c r="F15" s="1"/>
    </row>
    <row r="16" spans="1:6" x14ac:dyDescent="0.3">
      <c r="A16" s="10" t="s">
        <v>14</v>
      </c>
      <c r="B16" s="9"/>
      <c r="C16" s="9"/>
      <c r="D16" s="9"/>
      <c r="E16" s="9"/>
      <c r="F16" s="1"/>
    </row>
    <row r="17" spans="1:7" x14ac:dyDescent="0.3">
      <c r="A17" s="1"/>
      <c r="B17" s="1"/>
      <c r="C17" s="1"/>
      <c r="D17" s="1"/>
      <c r="E17" s="1"/>
      <c r="F17" s="1"/>
    </row>
    <row r="18" spans="1:7" x14ac:dyDescent="0.3">
      <c r="A18" s="9"/>
      <c r="B18" s="9"/>
      <c r="C18" s="9"/>
      <c r="D18" s="10" t="s">
        <v>15</v>
      </c>
      <c r="E18" s="9"/>
      <c r="F18" s="10" t="s">
        <v>16</v>
      </c>
    </row>
    <row r="19" spans="1:7" x14ac:dyDescent="0.3">
      <c r="A19" s="9"/>
      <c r="B19" s="9"/>
      <c r="C19" s="9"/>
      <c r="D19" s="10" t="s">
        <v>153</v>
      </c>
      <c r="E19" s="10" t="s">
        <v>17</v>
      </c>
      <c r="F19" s="10" t="s">
        <v>18</v>
      </c>
    </row>
    <row r="20" spans="1:7" x14ac:dyDescent="0.3">
      <c r="A20" s="9"/>
      <c r="B20" s="9"/>
      <c r="C20" s="9"/>
      <c r="D20" s="10" t="s">
        <v>20</v>
      </c>
      <c r="E20" s="10" t="s">
        <v>20</v>
      </c>
      <c r="F20" s="10" t="s">
        <v>21</v>
      </c>
    </row>
    <row r="21" spans="1:7" ht="16.2" thickBot="1" x14ac:dyDescent="0.35">
      <c r="A21" s="11" t="s">
        <v>22</v>
      </c>
      <c r="B21" s="12"/>
      <c r="C21" s="12"/>
      <c r="D21" s="12"/>
      <c r="E21" s="12"/>
      <c r="F21" s="12"/>
    </row>
    <row r="22" spans="1:7" ht="16.2" thickTop="1" x14ac:dyDescent="0.3">
      <c r="A22" s="1"/>
      <c r="B22" s="1"/>
      <c r="C22" s="1"/>
      <c r="D22" s="1"/>
      <c r="E22" s="1"/>
      <c r="F22" s="1"/>
    </row>
    <row r="23" spans="1:7" x14ac:dyDescent="0.3">
      <c r="A23" s="9" t="s">
        <v>23</v>
      </c>
      <c r="B23" s="8" t="s">
        <v>24</v>
      </c>
      <c r="C23" s="8" t="s">
        <v>25</v>
      </c>
      <c r="D23" s="1"/>
      <c r="E23" s="1"/>
      <c r="F23" s="1"/>
    </row>
    <row r="24" spans="1:7" x14ac:dyDescent="0.3">
      <c r="A24" s="1" t="s">
        <v>26</v>
      </c>
      <c r="B24" s="1"/>
      <c r="C24" s="1"/>
      <c r="D24" s="2"/>
      <c r="E24" s="2"/>
      <c r="F24" s="2"/>
    </row>
    <row r="25" spans="1:7" x14ac:dyDescent="0.3">
      <c r="A25" s="1" t="s">
        <v>28</v>
      </c>
      <c r="B25" s="3">
        <v>20500</v>
      </c>
      <c r="C25" s="2">
        <v>19.75</v>
      </c>
      <c r="D25" s="2"/>
      <c r="E25" s="2"/>
      <c r="F25" s="2">
        <v>430820</v>
      </c>
    </row>
    <row r="26" spans="1:7" x14ac:dyDescent="0.3">
      <c r="A26" s="1" t="s">
        <v>30</v>
      </c>
      <c r="B26" s="3">
        <v>20750</v>
      </c>
      <c r="C26" s="2">
        <v>20.45</v>
      </c>
      <c r="D26" s="2"/>
      <c r="E26" s="2">
        <f>$B26*$C26</f>
        <v>424337.5</v>
      </c>
      <c r="F26" s="2"/>
      <c r="G26" t="s">
        <v>29</v>
      </c>
    </row>
    <row r="27" spans="1:7" x14ac:dyDescent="0.3">
      <c r="A27" s="1" t="s">
        <v>154</v>
      </c>
      <c r="B27" s="3">
        <v>20500</v>
      </c>
      <c r="C27" s="2">
        <v>20.45</v>
      </c>
      <c r="D27" s="2">
        <f>B27*C27</f>
        <v>419225</v>
      </c>
      <c r="E27" s="2"/>
      <c r="F27" s="2"/>
      <c r="G27" t="s">
        <v>29</v>
      </c>
    </row>
    <row r="28" spans="1:7" x14ac:dyDescent="0.3">
      <c r="A28" s="1" t="s">
        <v>31</v>
      </c>
      <c r="B28" s="1"/>
      <c r="C28" s="2"/>
      <c r="D28" s="4"/>
      <c r="E28" s="4"/>
      <c r="F28" s="1"/>
    </row>
    <row r="29" spans="1:7" x14ac:dyDescent="0.3">
      <c r="A29" s="1" t="str">
        <f>$A$25</f>
        <v>FY 1995-1996</v>
      </c>
      <c r="B29" s="3">
        <v>3500</v>
      </c>
      <c r="C29" s="2">
        <v>15</v>
      </c>
      <c r="D29" s="4"/>
      <c r="E29" s="4"/>
      <c r="F29" s="1">
        <v>33390</v>
      </c>
    </row>
    <row r="30" spans="1:7" x14ac:dyDescent="0.3">
      <c r="A30" s="1" t="str">
        <f>$A$26</f>
        <v>FY 1996-1997</v>
      </c>
      <c r="B30" s="3">
        <v>3500</v>
      </c>
      <c r="C30" s="2">
        <v>15</v>
      </c>
      <c r="D30" s="4"/>
      <c r="E30" s="4">
        <f>$B30*$C30</f>
        <v>52500</v>
      </c>
      <c r="F30" s="1"/>
      <c r="G30" t="s">
        <v>29</v>
      </c>
    </row>
    <row r="31" spans="1:7" x14ac:dyDescent="0.3">
      <c r="A31" s="1" t="str">
        <f>$A$27</f>
        <v>FY 1997-1998</v>
      </c>
      <c r="B31" s="3">
        <v>3000</v>
      </c>
      <c r="C31" s="2">
        <v>15</v>
      </c>
      <c r="D31" s="4">
        <f>B31*C31</f>
        <v>45000</v>
      </c>
      <c r="E31" s="4"/>
      <c r="F31" s="1"/>
      <c r="G31" t="s">
        <v>29</v>
      </c>
    </row>
    <row r="32" spans="1:7" x14ac:dyDescent="0.3">
      <c r="A32" s="1" t="s">
        <v>32</v>
      </c>
      <c r="B32" s="3"/>
      <c r="C32" s="2"/>
      <c r="D32" s="4">
        <v>15000</v>
      </c>
      <c r="E32" s="4">
        <v>3000</v>
      </c>
      <c r="F32" s="1">
        <v>11715</v>
      </c>
    </row>
    <row r="33" spans="1:7" x14ac:dyDescent="0.3">
      <c r="A33" s="1" t="s">
        <v>33</v>
      </c>
      <c r="B33" s="1"/>
      <c r="C33" s="1"/>
      <c r="D33" s="4">
        <v>10000</v>
      </c>
      <c r="E33" s="4">
        <v>9000</v>
      </c>
      <c r="F33" s="1">
        <v>8500</v>
      </c>
    </row>
    <row r="34" spans="1:7" x14ac:dyDescent="0.3">
      <c r="A34" s="1" t="s">
        <v>34</v>
      </c>
      <c r="B34" s="3"/>
      <c r="C34" s="2"/>
      <c r="D34" s="4">
        <v>15000</v>
      </c>
      <c r="E34" s="4">
        <v>15000</v>
      </c>
      <c r="F34" s="1">
        <v>11861</v>
      </c>
    </row>
    <row r="35" spans="1:7" x14ac:dyDescent="0.3">
      <c r="A35" s="1" t="s">
        <v>35</v>
      </c>
      <c r="B35" s="1"/>
      <c r="C35" s="1"/>
      <c r="D35" s="4">
        <v>3000</v>
      </c>
      <c r="E35" s="4">
        <v>3000</v>
      </c>
      <c r="F35" s="1"/>
    </row>
    <row r="36" spans="1:7" x14ac:dyDescent="0.3">
      <c r="A36" s="1" t="s">
        <v>36</v>
      </c>
      <c r="B36" s="3"/>
      <c r="C36" s="2"/>
      <c r="D36" s="4"/>
      <c r="E36" s="4"/>
      <c r="F36" s="1"/>
    </row>
    <row r="37" spans="1:7" x14ac:dyDescent="0.3">
      <c r="A37" s="1" t="str">
        <f>$A$25</f>
        <v>FY 1995-1996</v>
      </c>
      <c r="B37" s="3">
        <f>B25</f>
        <v>20500</v>
      </c>
      <c r="C37" s="2">
        <v>0.15</v>
      </c>
      <c r="D37" s="4"/>
      <c r="E37" s="4"/>
      <c r="F37" s="1"/>
    </row>
    <row r="38" spans="1:7" x14ac:dyDescent="0.3">
      <c r="A38" s="1" t="str">
        <f>$A$26</f>
        <v>FY 1996-1997</v>
      </c>
      <c r="B38" s="3">
        <f>B26</f>
        <v>20750</v>
      </c>
      <c r="C38" s="2">
        <v>0.1</v>
      </c>
      <c r="D38" s="4"/>
      <c r="E38" s="4">
        <f>$B38*$C38</f>
        <v>2075</v>
      </c>
      <c r="F38" s="1"/>
    </row>
    <row r="39" spans="1:7" x14ac:dyDescent="0.3">
      <c r="A39" s="1" t="str">
        <f>$A$27</f>
        <v>FY 1997-1998</v>
      </c>
      <c r="B39" s="3">
        <f>B27</f>
        <v>20500</v>
      </c>
      <c r="C39" s="2">
        <v>0.1</v>
      </c>
      <c r="D39" s="4">
        <f>$B39*$C39</f>
        <v>2050</v>
      </c>
      <c r="E39" s="4"/>
      <c r="F39" s="1"/>
    </row>
    <row r="40" spans="1:7" x14ac:dyDescent="0.3">
      <c r="A40" s="1" t="s">
        <v>37</v>
      </c>
      <c r="B40" s="1"/>
      <c r="C40" s="1"/>
      <c r="D40" s="4"/>
      <c r="E40" s="4"/>
      <c r="F40" s="1"/>
    </row>
    <row r="41" spans="1:7" x14ac:dyDescent="0.3">
      <c r="A41" s="1" t="str">
        <f>$A$25</f>
        <v>FY 1995-1996</v>
      </c>
      <c r="B41" s="3">
        <f>B25</f>
        <v>20500</v>
      </c>
      <c r="C41" s="2">
        <v>0.1</v>
      </c>
      <c r="D41" s="4"/>
      <c r="E41" s="4"/>
      <c r="F41" s="1"/>
    </row>
    <row r="42" spans="1:7" x14ac:dyDescent="0.3">
      <c r="A42" s="1" t="str">
        <f>$A$26</f>
        <v>FY 1996-1997</v>
      </c>
      <c r="B42" s="3">
        <f>B26</f>
        <v>20750</v>
      </c>
      <c r="C42" s="2">
        <v>0.15</v>
      </c>
      <c r="D42" s="4"/>
      <c r="E42" s="4">
        <f>B42*C42</f>
        <v>3112.5</v>
      </c>
      <c r="F42" s="1"/>
    </row>
    <row r="43" spans="1:7" x14ac:dyDescent="0.3">
      <c r="A43" s="1" t="str">
        <f>$A$27</f>
        <v>FY 1997-1998</v>
      </c>
      <c r="B43" s="3">
        <f>B27</f>
        <v>20500</v>
      </c>
      <c r="C43" s="2">
        <v>0.15</v>
      </c>
      <c r="D43" s="4">
        <f>B43*C43</f>
        <v>3075</v>
      </c>
      <c r="E43" s="4"/>
      <c r="F43" s="1"/>
    </row>
    <row r="44" spans="1:7" x14ac:dyDescent="0.3">
      <c r="A44" s="1" t="s">
        <v>38</v>
      </c>
      <c r="B44" s="1"/>
      <c r="C44" s="1"/>
      <c r="D44" s="4"/>
      <c r="E44" s="4"/>
      <c r="F44" s="1"/>
    </row>
    <row r="45" spans="1:7" x14ac:dyDescent="0.3">
      <c r="A45" s="1" t="str">
        <f>$A$25</f>
        <v>FY 1995-1996</v>
      </c>
      <c r="B45" s="3">
        <f>B25</f>
        <v>20500</v>
      </c>
      <c r="C45" s="2">
        <v>2.4500000000000002</v>
      </c>
      <c r="D45" s="4"/>
      <c r="E45" s="4"/>
      <c r="F45" s="1">
        <v>48978</v>
      </c>
      <c r="G45" t="s">
        <v>39</v>
      </c>
    </row>
    <row r="46" spans="1:7" x14ac:dyDescent="0.3">
      <c r="A46" s="1" t="s">
        <v>40</v>
      </c>
      <c r="B46" s="3">
        <v>400</v>
      </c>
      <c r="C46" s="2">
        <v>3.5</v>
      </c>
      <c r="D46" s="4"/>
      <c r="E46" s="4"/>
      <c r="F46" s="1">
        <v>643</v>
      </c>
    </row>
    <row r="47" spans="1:7" x14ac:dyDescent="0.3">
      <c r="A47" s="1" t="str">
        <f>$A$26</f>
        <v>FY 1996-1997</v>
      </c>
      <c r="B47" s="3">
        <f>B26</f>
        <v>20750</v>
      </c>
      <c r="C47" s="2">
        <v>2.75</v>
      </c>
      <c r="D47" s="4"/>
      <c r="E47" s="4">
        <f>B47*C47</f>
        <v>57062.5</v>
      </c>
      <c r="F47" s="1"/>
    </row>
    <row r="48" spans="1:7" x14ac:dyDescent="0.3">
      <c r="A48" s="1" t="s">
        <v>40</v>
      </c>
      <c r="B48" s="3">
        <v>300</v>
      </c>
      <c r="C48" s="2">
        <v>3.5</v>
      </c>
      <c r="D48" s="4"/>
      <c r="E48" s="4">
        <f>B48*C48</f>
        <v>1050</v>
      </c>
      <c r="F48" s="1"/>
    </row>
    <row r="49" spans="1:6" x14ac:dyDescent="0.3">
      <c r="A49" s="1" t="str">
        <f>$A$27</f>
        <v>FY 1997-1998</v>
      </c>
      <c r="B49" s="3">
        <f>B27</f>
        <v>20500</v>
      </c>
      <c r="C49" s="2">
        <v>2.75</v>
      </c>
      <c r="D49" s="4">
        <f>B49*C49</f>
        <v>56375</v>
      </c>
      <c r="E49" s="4"/>
      <c r="F49" s="1"/>
    </row>
    <row r="50" spans="1:6" x14ac:dyDescent="0.3">
      <c r="A50" s="1" t="s">
        <v>40</v>
      </c>
      <c r="B50" s="3">
        <v>300</v>
      </c>
      <c r="C50" s="2">
        <v>3.5</v>
      </c>
      <c r="D50" s="4">
        <f>B50*C50</f>
        <v>1050</v>
      </c>
      <c r="E50" s="4"/>
      <c r="F50" s="1"/>
    </row>
    <row r="51" spans="1:6" x14ac:dyDescent="0.3">
      <c r="A51" s="1" t="s">
        <v>155</v>
      </c>
      <c r="B51" s="1"/>
      <c r="C51" s="1"/>
      <c r="D51" s="4"/>
      <c r="E51" s="4"/>
      <c r="F51" s="1">
        <v>3525</v>
      </c>
    </row>
    <row r="52" spans="1:6" x14ac:dyDescent="0.3">
      <c r="A52" s="1" t="s">
        <v>42</v>
      </c>
      <c r="D52" s="4"/>
      <c r="E52" s="4"/>
      <c r="F52" s="1">
        <v>568</v>
      </c>
    </row>
    <row r="53" spans="1:6" x14ac:dyDescent="0.3">
      <c r="A53" s="1" t="s">
        <v>156</v>
      </c>
      <c r="B53" s="3"/>
      <c r="C53" s="2"/>
      <c r="D53" s="13"/>
      <c r="E53" s="13"/>
      <c r="F53" s="14">
        <v>5182</v>
      </c>
    </row>
    <row r="54" spans="1:6" ht="16.2" thickBot="1" x14ac:dyDescent="0.35">
      <c r="A54" s="9" t="s">
        <v>44</v>
      </c>
      <c r="B54" s="3"/>
      <c r="C54" s="2"/>
      <c r="D54" s="15">
        <f>SUM(D27:D53)</f>
        <v>569775</v>
      </c>
      <c r="E54" s="15">
        <f>SUM(E26:E53)</f>
        <v>570137.5</v>
      </c>
      <c r="F54" s="15">
        <f>SUM(F25:F53)</f>
        <v>555182</v>
      </c>
    </row>
    <row r="55" spans="1:6" ht="16.2" thickTop="1" x14ac:dyDescent="0.3">
      <c r="A55" s="1"/>
      <c r="B55" s="1"/>
      <c r="C55" s="1"/>
      <c r="D55" s="1"/>
      <c r="E55" s="1"/>
      <c r="F55" s="1"/>
    </row>
    <row r="56" spans="1:6" x14ac:dyDescent="0.3">
      <c r="A56" s="1"/>
      <c r="B56" s="1"/>
      <c r="C56" s="1"/>
      <c r="D56" s="1"/>
      <c r="E56" s="1"/>
      <c r="F56" s="1"/>
    </row>
    <row r="57" spans="1:6" x14ac:dyDescent="0.3">
      <c r="A57" s="1"/>
      <c r="B57" s="3"/>
      <c r="C57" s="2"/>
      <c r="D57" s="1"/>
      <c r="E57" s="1"/>
      <c r="F57" s="1"/>
    </row>
    <row r="58" spans="1:6" x14ac:dyDescent="0.3">
      <c r="A58" s="1"/>
      <c r="B58" s="1"/>
      <c r="C58" s="1"/>
      <c r="D58" s="1"/>
      <c r="E58" s="1"/>
      <c r="F58" s="1"/>
    </row>
    <row r="59" spans="1:6" x14ac:dyDescent="0.3">
      <c r="A59" s="9" t="s">
        <v>46</v>
      </c>
      <c r="B59" s="3"/>
      <c r="C59" s="2"/>
      <c r="D59" s="1"/>
      <c r="E59" s="1"/>
      <c r="F59" s="1"/>
    </row>
    <row r="60" spans="1:6" x14ac:dyDescent="0.3">
      <c r="A60" s="9" t="s">
        <v>47</v>
      </c>
      <c r="B60" s="3"/>
      <c r="C60" s="2"/>
      <c r="D60" s="1"/>
      <c r="E60" s="1"/>
      <c r="F60" s="1"/>
    </row>
    <row r="61" spans="1:6" x14ac:dyDescent="0.3">
      <c r="A61" s="1" t="s">
        <v>48</v>
      </c>
      <c r="B61" s="3"/>
      <c r="C61" s="2"/>
      <c r="D61">
        <v>62400</v>
      </c>
      <c r="E61" s="4">
        <v>60000</v>
      </c>
      <c r="F61" s="4">
        <v>58307</v>
      </c>
    </row>
    <row r="62" spans="1:6" x14ac:dyDescent="0.3">
      <c r="A62" s="1" t="s">
        <v>49</v>
      </c>
      <c r="B62" s="3"/>
      <c r="C62" s="1"/>
      <c r="D62">
        <v>41600</v>
      </c>
      <c r="E62" s="4">
        <v>40000</v>
      </c>
      <c r="F62" s="4">
        <v>33085</v>
      </c>
    </row>
    <row r="63" spans="1:6" x14ac:dyDescent="0.3">
      <c r="A63" s="1" t="s">
        <v>50</v>
      </c>
      <c r="B63" s="3"/>
      <c r="C63" s="1"/>
      <c r="D63">
        <v>87310</v>
      </c>
      <c r="E63" s="4">
        <v>84000</v>
      </c>
      <c r="F63" s="4">
        <v>79467</v>
      </c>
    </row>
    <row r="64" spans="1:6" x14ac:dyDescent="0.3">
      <c r="A64" s="1" t="s">
        <v>51</v>
      </c>
      <c r="B64" s="3"/>
      <c r="C64" s="1"/>
      <c r="D64" s="48">
        <v>5000</v>
      </c>
      <c r="E64" s="4">
        <v>1500</v>
      </c>
      <c r="F64" s="4">
        <v>3768</v>
      </c>
    </row>
    <row r="65" spans="1:6" x14ac:dyDescent="0.3">
      <c r="A65" s="1" t="s">
        <v>52</v>
      </c>
      <c r="B65" s="3"/>
      <c r="C65" s="1"/>
      <c r="D65">
        <v>16500</v>
      </c>
      <c r="E65" s="4">
        <v>17500</v>
      </c>
      <c r="F65" s="4">
        <v>14654</v>
      </c>
    </row>
    <row r="66" spans="1:6" x14ac:dyDescent="0.3">
      <c r="A66" s="1" t="s">
        <v>53</v>
      </c>
      <c r="B66" s="3"/>
      <c r="C66" s="1"/>
      <c r="D66">
        <v>15500</v>
      </c>
      <c r="E66" s="4">
        <v>15500</v>
      </c>
      <c r="F66" s="4">
        <v>14126</v>
      </c>
    </row>
    <row r="67" spans="1:6" x14ac:dyDescent="0.3">
      <c r="A67" s="1" t="s">
        <v>54</v>
      </c>
      <c r="B67" s="3"/>
      <c r="C67" s="1"/>
      <c r="D67" s="48">
        <v>10000</v>
      </c>
      <c r="E67" s="4">
        <v>8000</v>
      </c>
      <c r="F67" s="4">
        <v>8000</v>
      </c>
    </row>
    <row r="68" spans="1:6" x14ac:dyDescent="0.3">
      <c r="A68" s="1" t="s">
        <v>157</v>
      </c>
      <c r="B68" s="3"/>
      <c r="C68" s="1"/>
      <c r="D68" s="48">
        <v>150</v>
      </c>
      <c r="E68" s="4"/>
      <c r="F68" s="4">
        <v>1161</v>
      </c>
    </row>
    <row r="69" spans="1:6" x14ac:dyDescent="0.3">
      <c r="A69" s="1" t="s">
        <v>55</v>
      </c>
      <c r="B69" s="3"/>
      <c r="C69" s="1"/>
      <c r="D69">
        <v>34500</v>
      </c>
      <c r="E69" s="4">
        <v>31182</v>
      </c>
      <c r="F69" s="4">
        <v>24694</v>
      </c>
    </row>
    <row r="70" spans="1:6" x14ac:dyDescent="0.3">
      <c r="A70" s="1" t="s">
        <v>56</v>
      </c>
      <c r="B70" s="3"/>
      <c r="C70" s="1"/>
      <c r="D70" s="48">
        <v>2500</v>
      </c>
      <c r="E70" s="4">
        <v>5000</v>
      </c>
      <c r="F70" s="4">
        <v>3897</v>
      </c>
    </row>
    <row r="71" spans="1:6" x14ac:dyDescent="0.3">
      <c r="A71" s="1" t="s">
        <v>57</v>
      </c>
      <c r="B71" s="3"/>
      <c r="C71" s="1"/>
      <c r="D71" s="48">
        <v>4000</v>
      </c>
      <c r="E71" s="4">
        <v>5000</v>
      </c>
      <c r="F71" s="4">
        <v>7941</v>
      </c>
    </row>
    <row r="72" spans="1:6" x14ac:dyDescent="0.3">
      <c r="A72" s="1" t="s">
        <v>58</v>
      </c>
      <c r="B72" s="3"/>
      <c r="C72" s="1"/>
      <c r="D72" s="48">
        <v>15500</v>
      </c>
      <c r="E72" s="4">
        <v>19500</v>
      </c>
      <c r="F72" s="4">
        <v>15752</v>
      </c>
    </row>
    <row r="73" spans="1:6" x14ac:dyDescent="0.3">
      <c r="A73" s="1" t="s">
        <v>59</v>
      </c>
      <c r="B73" s="3"/>
      <c r="C73" s="1"/>
      <c r="D73" s="48">
        <v>6000</v>
      </c>
      <c r="E73" s="4">
        <v>10000</v>
      </c>
      <c r="F73" s="4">
        <v>4282</v>
      </c>
    </row>
    <row r="74" spans="1:6" x14ac:dyDescent="0.3">
      <c r="A74" s="1" t="s">
        <v>60</v>
      </c>
      <c r="B74" s="3"/>
      <c r="C74" s="1"/>
      <c r="D74">
        <v>3200</v>
      </c>
      <c r="E74" s="4">
        <v>2000</v>
      </c>
      <c r="F74" s="4">
        <v>355</v>
      </c>
    </row>
    <row r="75" spans="1:6" x14ac:dyDescent="0.3">
      <c r="A75" s="1" t="s">
        <v>158</v>
      </c>
      <c r="B75" s="3"/>
      <c r="C75" s="1"/>
      <c r="D75">
        <v>6200</v>
      </c>
      <c r="E75" s="4">
        <v>6000</v>
      </c>
      <c r="F75" s="4">
        <v>5007</v>
      </c>
    </row>
    <row r="76" spans="1:6" x14ac:dyDescent="0.3">
      <c r="A76" s="1" t="s">
        <v>62</v>
      </c>
      <c r="B76" s="3"/>
      <c r="C76" s="1"/>
      <c r="D76">
        <v>5200</v>
      </c>
      <c r="E76" s="4">
        <v>5000</v>
      </c>
      <c r="F76" s="4"/>
    </row>
    <row r="77" spans="1:6" x14ac:dyDescent="0.3">
      <c r="A77" s="1" t="s">
        <v>64</v>
      </c>
      <c r="B77" s="3"/>
      <c r="C77" s="1"/>
      <c r="D77" s="48">
        <v>1000</v>
      </c>
      <c r="E77" s="4">
        <v>600</v>
      </c>
      <c r="F77" s="4">
        <v>611</v>
      </c>
    </row>
    <row r="78" spans="1:6" x14ac:dyDescent="0.3">
      <c r="A78" s="1" t="s">
        <v>159</v>
      </c>
      <c r="B78" s="3"/>
      <c r="C78" s="1"/>
      <c r="D78">
        <v>5000</v>
      </c>
      <c r="E78" s="4"/>
      <c r="F78" s="4">
        <v>5257</v>
      </c>
    </row>
    <row r="79" spans="1:6" x14ac:dyDescent="0.3">
      <c r="A79" s="1" t="s">
        <v>65</v>
      </c>
      <c r="B79" s="3"/>
      <c r="C79" s="1"/>
      <c r="D79" s="48">
        <v>7000</v>
      </c>
      <c r="E79" s="4">
        <v>5000</v>
      </c>
      <c r="F79" s="4">
        <v>5913</v>
      </c>
    </row>
    <row r="80" spans="1:6" x14ac:dyDescent="0.3">
      <c r="A80" s="1" t="s">
        <v>66</v>
      </c>
      <c r="B80" s="3"/>
      <c r="C80" s="1"/>
      <c r="D80" s="48">
        <v>6000</v>
      </c>
      <c r="E80" s="4">
        <v>10800</v>
      </c>
      <c r="F80" s="4">
        <v>7992</v>
      </c>
    </row>
    <row r="81" spans="1:7" x14ac:dyDescent="0.3">
      <c r="A81" s="1" t="s">
        <v>67</v>
      </c>
      <c r="B81" s="3"/>
      <c r="C81" s="1"/>
      <c r="D81" s="48">
        <v>2500</v>
      </c>
      <c r="E81" s="4"/>
      <c r="F81" s="4">
        <v>157</v>
      </c>
      <c r="G81" s="1"/>
    </row>
    <row r="82" spans="1:7" x14ac:dyDescent="0.3">
      <c r="A82" s="49" t="s">
        <v>160</v>
      </c>
      <c r="B82" s="3"/>
      <c r="C82" s="1"/>
      <c r="D82" s="48">
        <v>5000</v>
      </c>
      <c r="E82" s="4">
        <v>3250</v>
      </c>
      <c r="F82" s="4">
        <v>639</v>
      </c>
    </row>
    <row r="83" spans="1:7" x14ac:dyDescent="0.3">
      <c r="A83" s="49" t="s">
        <v>161</v>
      </c>
      <c r="B83" s="3"/>
      <c r="C83" s="1"/>
      <c r="D83" s="48">
        <v>1500</v>
      </c>
      <c r="E83" s="4">
        <v>165</v>
      </c>
      <c r="F83" s="4">
        <v>665</v>
      </c>
    </row>
    <row r="84" spans="1:7" x14ac:dyDescent="0.3">
      <c r="A84" s="1" t="s">
        <v>70</v>
      </c>
      <c r="B84" s="3"/>
      <c r="C84" s="1"/>
      <c r="D84" s="48">
        <v>100</v>
      </c>
      <c r="E84" s="4">
        <v>300</v>
      </c>
      <c r="F84" s="4">
        <v>167</v>
      </c>
    </row>
    <row r="85" spans="1:7" x14ac:dyDescent="0.3">
      <c r="A85" s="1" t="s">
        <v>71</v>
      </c>
      <c r="B85" s="3"/>
      <c r="C85" s="1"/>
      <c r="D85">
        <v>100</v>
      </c>
      <c r="E85" s="4"/>
      <c r="F85" s="4">
        <v>32</v>
      </c>
      <c r="G85" s="1"/>
    </row>
    <row r="86" spans="1:7" x14ac:dyDescent="0.3">
      <c r="A86" s="1" t="s">
        <v>72</v>
      </c>
      <c r="B86" s="3"/>
      <c r="C86" s="1"/>
      <c r="D86" s="50">
        <v>3750</v>
      </c>
      <c r="E86" s="13">
        <v>5500</v>
      </c>
      <c r="F86" s="13">
        <v>7175</v>
      </c>
    </row>
    <row r="87" spans="1:7" x14ac:dyDescent="0.3">
      <c r="A87" s="9" t="s">
        <v>73</v>
      </c>
      <c r="B87" s="3"/>
      <c r="C87" s="1"/>
      <c r="D87" s="4">
        <f>SUM(D61:D86)</f>
        <v>347510</v>
      </c>
      <c r="E87" s="4">
        <f>SUM(E61:E86)</f>
        <v>335797</v>
      </c>
      <c r="F87" s="4">
        <f>SUM(F61:F86)</f>
        <v>303104</v>
      </c>
    </row>
    <row r="88" spans="1:7" x14ac:dyDescent="0.3">
      <c r="A88" s="1"/>
      <c r="B88" s="1"/>
      <c r="C88" s="1"/>
      <c r="D88" s="1"/>
      <c r="E88" s="1"/>
      <c r="F88" s="1"/>
    </row>
    <row r="89" spans="1:7" x14ac:dyDescent="0.3">
      <c r="A89" s="1"/>
      <c r="B89" s="1"/>
      <c r="C89" s="1"/>
      <c r="D89" s="1"/>
      <c r="E89" s="1"/>
      <c r="F89" s="1"/>
    </row>
    <row r="90" spans="1:7" x14ac:dyDescent="0.3">
      <c r="A90" s="9" t="s">
        <v>74</v>
      </c>
      <c r="B90" s="1"/>
      <c r="C90" s="1"/>
      <c r="D90" s="1"/>
      <c r="E90" s="1"/>
      <c r="F90" s="1"/>
    </row>
    <row r="91" spans="1:7" x14ac:dyDescent="0.3">
      <c r="A91" s="9" t="s">
        <v>75</v>
      </c>
      <c r="B91" s="1"/>
      <c r="C91" s="1"/>
      <c r="D91" s="1"/>
      <c r="F91" s="1"/>
    </row>
    <row r="92" spans="1:7" x14ac:dyDescent="0.3">
      <c r="A92" s="1" t="s">
        <v>70</v>
      </c>
      <c r="B92" s="1"/>
      <c r="C92" s="1"/>
      <c r="D92" s="4">
        <v>500</v>
      </c>
      <c r="E92" s="4">
        <v>500</v>
      </c>
      <c r="F92" s="4">
        <v>153</v>
      </c>
    </row>
    <row r="93" spans="1:7" x14ac:dyDescent="0.3">
      <c r="A93" s="1" t="s">
        <v>76</v>
      </c>
      <c r="B93" s="1"/>
      <c r="C93" s="1"/>
      <c r="D93" s="4">
        <v>21000</v>
      </c>
      <c r="E93" s="4">
        <v>21000</v>
      </c>
      <c r="F93" s="4">
        <v>19096</v>
      </c>
    </row>
    <row r="94" spans="1:7" x14ac:dyDescent="0.3">
      <c r="A94" s="1" t="s">
        <v>77</v>
      </c>
      <c r="B94" s="1"/>
      <c r="C94" s="1"/>
      <c r="D94" s="13">
        <v>4500</v>
      </c>
      <c r="E94" s="13">
        <v>4500</v>
      </c>
      <c r="F94" s="13">
        <v>6058</v>
      </c>
    </row>
    <row r="95" spans="1:7" x14ac:dyDescent="0.3">
      <c r="A95" s="9" t="s">
        <v>78</v>
      </c>
      <c r="B95" s="1"/>
      <c r="C95" s="1"/>
      <c r="D95" s="4">
        <f>SUM(D91:D94)</f>
        <v>26000</v>
      </c>
      <c r="E95" s="4">
        <f>SUM(E91:E94)</f>
        <v>26000</v>
      </c>
      <c r="F95" s="4">
        <f>SUM(F91:F94)</f>
        <v>25307</v>
      </c>
    </row>
    <row r="96" spans="1:7" x14ac:dyDescent="0.3">
      <c r="A96" s="1"/>
      <c r="B96" s="1"/>
      <c r="C96" s="1"/>
      <c r="D96" s="1"/>
      <c r="E96" s="1"/>
      <c r="F96" s="1"/>
    </row>
    <row r="97" spans="1:7" x14ac:dyDescent="0.3">
      <c r="A97" s="9" t="s">
        <v>79</v>
      </c>
      <c r="B97" s="1"/>
      <c r="C97" s="1"/>
      <c r="D97" s="1"/>
      <c r="E97" s="1"/>
      <c r="F97" s="1"/>
    </row>
    <row r="98" spans="1:7" x14ac:dyDescent="0.3">
      <c r="A98" s="1" t="s">
        <v>80</v>
      </c>
      <c r="B98" s="1"/>
      <c r="C98" s="1"/>
      <c r="D98" s="4">
        <v>8000</v>
      </c>
      <c r="E98" s="4">
        <v>8000</v>
      </c>
      <c r="F98" s="4">
        <v>8000</v>
      </c>
    </row>
    <row r="99" spans="1:7" x14ac:dyDescent="0.3">
      <c r="A99" s="1"/>
      <c r="B99" s="1"/>
      <c r="C99" s="1"/>
      <c r="D99" s="4"/>
      <c r="E99" s="4"/>
      <c r="F99" s="4"/>
    </row>
    <row r="100" spans="1:7" x14ac:dyDescent="0.3">
      <c r="A100" s="9" t="s">
        <v>81</v>
      </c>
      <c r="B100" s="1"/>
      <c r="C100" s="1"/>
      <c r="D100" s="4"/>
      <c r="E100" s="4"/>
      <c r="F100" s="4"/>
    </row>
    <row r="101" spans="1:7" x14ac:dyDescent="0.3">
      <c r="A101" s="1" t="s">
        <v>82</v>
      </c>
      <c r="B101" s="1"/>
      <c r="C101" s="1"/>
      <c r="D101" s="4">
        <v>2500</v>
      </c>
      <c r="E101" s="4">
        <v>2500</v>
      </c>
      <c r="F101" s="4">
        <v>2500</v>
      </c>
    </row>
    <row r="102" spans="1:7" x14ac:dyDescent="0.3">
      <c r="A102" s="1"/>
      <c r="B102" s="1"/>
      <c r="C102" s="1"/>
      <c r="D102" s="4"/>
      <c r="E102" s="4"/>
      <c r="F102" s="4"/>
    </row>
    <row r="103" spans="1:7" x14ac:dyDescent="0.3">
      <c r="A103" s="9" t="s">
        <v>83</v>
      </c>
      <c r="B103" s="1"/>
      <c r="C103" s="1"/>
      <c r="D103" s="4"/>
      <c r="E103" s="4"/>
      <c r="F103" s="4"/>
    </row>
    <row r="104" spans="1:7" x14ac:dyDescent="0.3">
      <c r="A104" s="1" t="s">
        <v>82</v>
      </c>
      <c r="B104" s="1"/>
      <c r="C104" s="1"/>
      <c r="D104" s="4">
        <v>3000</v>
      </c>
      <c r="E104" s="4">
        <v>3000</v>
      </c>
      <c r="F104" s="4">
        <v>3000</v>
      </c>
    </row>
    <row r="105" spans="1:7" x14ac:dyDescent="0.3">
      <c r="A105" s="1"/>
      <c r="B105" s="1"/>
      <c r="C105" s="1"/>
      <c r="D105" s="4"/>
      <c r="E105" s="4"/>
      <c r="F105" s="4"/>
    </row>
    <row r="106" spans="1:7" x14ac:dyDescent="0.3">
      <c r="A106" s="9" t="s">
        <v>84</v>
      </c>
      <c r="B106" s="1"/>
      <c r="C106" s="1"/>
      <c r="D106" s="4"/>
      <c r="E106" s="4"/>
      <c r="F106" s="4"/>
    </row>
    <row r="107" spans="1:7" x14ac:dyDescent="0.3">
      <c r="A107" s="1" t="s">
        <v>85</v>
      </c>
      <c r="B107" s="1"/>
      <c r="C107" s="1"/>
      <c r="D107" s="4">
        <v>57000</v>
      </c>
      <c r="E107" s="4">
        <v>57000</v>
      </c>
      <c r="F107" s="4">
        <v>47611</v>
      </c>
    </row>
    <row r="108" spans="1:7" x14ac:dyDescent="0.3">
      <c r="A108" s="1" t="s">
        <v>86</v>
      </c>
      <c r="B108" s="1"/>
      <c r="C108" s="1"/>
      <c r="D108" s="13">
        <v>18500</v>
      </c>
      <c r="E108" s="13">
        <v>18500</v>
      </c>
      <c r="F108" s="13">
        <v>18931</v>
      </c>
    </row>
    <row r="109" spans="1:7" x14ac:dyDescent="0.3">
      <c r="A109" s="1" t="s">
        <v>87</v>
      </c>
      <c r="B109" s="1"/>
      <c r="C109" s="1"/>
      <c r="D109" s="4">
        <f>SUM(D95:D108)</f>
        <v>115000</v>
      </c>
      <c r="E109" s="4">
        <f>SUM(E95:E108)</f>
        <v>115000</v>
      </c>
      <c r="F109" s="4">
        <f>SUM(F95:F108)</f>
        <v>105349</v>
      </c>
    </row>
    <row r="110" spans="1:7" x14ac:dyDescent="0.3">
      <c r="A110" s="1"/>
      <c r="B110" s="1"/>
      <c r="C110" s="1"/>
      <c r="D110" s="4"/>
      <c r="E110" s="4"/>
      <c r="F110" s="4"/>
    </row>
    <row r="111" spans="1:7" x14ac:dyDescent="0.3">
      <c r="A111" s="9" t="s">
        <v>88</v>
      </c>
      <c r="B111" s="1"/>
      <c r="C111" s="1"/>
      <c r="D111" s="4"/>
      <c r="E111" s="4"/>
      <c r="F111" s="4"/>
    </row>
    <row r="112" spans="1:7" x14ac:dyDescent="0.3">
      <c r="A112" s="1" t="s">
        <v>89</v>
      </c>
      <c r="B112" s="1"/>
      <c r="C112" s="1"/>
      <c r="D112" s="4">
        <v>5000</v>
      </c>
      <c r="E112" s="4">
        <v>5800</v>
      </c>
      <c r="F112" s="4">
        <v>3508</v>
      </c>
      <c r="G112" s="1"/>
    </row>
    <row r="113" spans="1:7" x14ac:dyDescent="0.3">
      <c r="A113" s="1" t="s">
        <v>90</v>
      </c>
      <c r="B113" s="1"/>
      <c r="C113" s="1"/>
      <c r="D113" s="4">
        <v>300</v>
      </c>
      <c r="E113" s="4">
        <v>200</v>
      </c>
      <c r="F113" s="4">
        <v>546</v>
      </c>
      <c r="G113" s="1"/>
    </row>
    <row r="114" spans="1:7" x14ac:dyDescent="0.3">
      <c r="A114" s="1" t="s">
        <v>91</v>
      </c>
      <c r="B114" s="1"/>
      <c r="C114" s="1"/>
      <c r="D114" s="4">
        <v>300</v>
      </c>
      <c r="E114" s="4">
        <v>200</v>
      </c>
      <c r="F114" s="4">
        <v>6</v>
      </c>
    </row>
    <row r="115" spans="1:7" x14ac:dyDescent="0.3">
      <c r="A115" s="1" t="s">
        <v>92</v>
      </c>
      <c r="B115" s="1"/>
      <c r="C115" s="1"/>
      <c r="D115" s="4">
        <v>300</v>
      </c>
      <c r="E115" s="4">
        <v>200</v>
      </c>
      <c r="F115" s="4">
        <v>114</v>
      </c>
    </row>
    <row r="116" spans="1:7" x14ac:dyDescent="0.3">
      <c r="A116" s="1" t="s">
        <v>93</v>
      </c>
      <c r="B116" s="1"/>
      <c r="C116" s="1"/>
      <c r="D116" s="4">
        <v>400</v>
      </c>
      <c r="E116" s="4">
        <v>300</v>
      </c>
      <c r="F116" s="4"/>
    </row>
    <row r="117" spans="1:7" x14ac:dyDescent="0.3">
      <c r="A117" s="1" t="s">
        <v>94</v>
      </c>
      <c r="B117" s="1"/>
      <c r="C117" s="1"/>
      <c r="D117" s="4">
        <v>1000</v>
      </c>
      <c r="E117" s="4">
        <v>950</v>
      </c>
      <c r="F117" s="4">
        <v>691</v>
      </c>
    </row>
    <row r="118" spans="1:7" x14ac:dyDescent="0.3">
      <c r="A118" s="1" t="s">
        <v>95</v>
      </c>
      <c r="B118" s="1"/>
      <c r="C118" s="1"/>
      <c r="D118" s="4">
        <v>1000</v>
      </c>
      <c r="E118" s="4">
        <v>1500</v>
      </c>
      <c r="F118" s="4">
        <v>1000</v>
      </c>
    </row>
    <row r="119" spans="1:7" x14ac:dyDescent="0.3">
      <c r="A119" s="1" t="s">
        <v>97</v>
      </c>
      <c r="B119" s="1"/>
      <c r="C119" s="1"/>
      <c r="D119" s="4">
        <v>4000</v>
      </c>
      <c r="E119" s="4">
        <v>6000</v>
      </c>
      <c r="F119" s="4">
        <v>1255</v>
      </c>
      <c r="G119" t="s">
        <v>98</v>
      </c>
    </row>
    <row r="120" spans="1:7" x14ac:dyDescent="0.3">
      <c r="A120" s="1" t="s">
        <v>99</v>
      </c>
      <c r="B120" s="1"/>
      <c r="C120" s="1"/>
      <c r="D120" s="4">
        <v>6000</v>
      </c>
      <c r="E120" s="4">
        <v>6500</v>
      </c>
      <c r="F120" s="4">
        <v>9746</v>
      </c>
    </row>
    <row r="121" spans="1:7" x14ac:dyDescent="0.3">
      <c r="A121" s="1" t="s">
        <v>101</v>
      </c>
      <c r="B121" s="1"/>
      <c r="C121" s="1"/>
      <c r="D121" s="4">
        <v>200</v>
      </c>
      <c r="E121" s="4">
        <v>0</v>
      </c>
      <c r="F121" s="4"/>
    </row>
    <row r="122" spans="1:7" x14ac:dyDescent="0.3">
      <c r="A122" s="1" t="s">
        <v>102</v>
      </c>
      <c r="B122" s="1"/>
      <c r="C122" s="1"/>
      <c r="D122" s="4">
        <v>300</v>
      </c>
      <c r="E122" s="4">
        <v>0</v>
      </c>
      <c r="F122" s="4"/>
    </row>
    <row r="123" spans="1:7" x14ac:dyDescent="0.3">
      <c r="A123" s="1" t="s">
        <v>103</v>
      </c>
      <c r="B123" s="1"/>
      <c r="C123" s="1"/>
      <c r="D123" s="4">
        <v>2500</v>
      </c>
      <c r="E123" s="4">
        <v>7900</v>
      </c>
      <c r="F123" s="4"/>
    </row>
    <row r="124" spans="1:7" x14ac:dyDescent="0.3">
      <c r="A124" s="1" t="s">
        <v>162</v>
      </c>
      <c r="B124" s="1"/>
      <c r="C124" s="1"/>
      <c r="D124" s="4">
        <v>4000</v>
      </c>
      <c r="E124" s="4"/>
      <c r="F124" s="4"/>
    </row>
    <row r="125" spans="1:7" x14ac:dyDescent="0.3">
      <c r="A125" s="1" t="s">
        <v>104</v>
      </c>
      <c r="B125" s="1"/>
      <c r="C125" s="1"/>
      <c r="D125" s="4"/>
      <c r="E125" s="4">
        <v>4500</v>
      </c>
      <c r="F125" s="4"/>
      <c r="G125" s="1"/>
    </row>
    <row r="126" spans="1:7" x14ac:dyDescent="0.3">
      <c r="A126" s="1" t="s">
        <v>70</v>
      </c>
      <c r="B126" s="1"/>
      <c r="C126" s="1"/>
      <c r="D126" s="13">
        <v>475</v>
      </c>
      <c r="E126" s="13">
        <v>800</v>
      </c>
      <c r="F126" s="13">
        <v>2360</v>
      </c>
      <c r="G126" t="s">
        <v>105</v>
      </c>
    </row>
    <row r="127" spans="1:7" x14ac:dyDescent="0.3">
      <c r="A127" s="9" t="s">
        <v>106</v>
      </c>
      <c r="B127" s="1"/>
      <c r="C127" s="1"/>
      <c r="D127" s="4">
        <f>SUM(D112:D126)</f>
        <v>25775</v>
      </c>
      <c r="E127" s="4">
        <f>SUM(E112:E126)</f>
        <v>34850</v>
      </c>
      <c r="F127" s="4">
        <f>SUM(F112:F126)</f>
        <v>19226</v>
      </c>
    </row>
    <row r="128" spans="1:7" x14ac:dyDescent="0.3">
      <c r="A128" s="9"/>
      <c r="B128" s="1"/>
      <c r="C128" s="1"/>
      <c r="D128" s="4"/>
      <c r="E128" s="4"/>
      <c r="F128" s="4"/>
      <c r="G128" s="1"/>
    </row>
    <row r="129" spans="1:7" x14ac:dyDescent="0.3">
      <c r="A129" s="9"/>
      <c r="B129" s="1"/>
      <c r="C129" s="1"/>
      <c r="D129" s="4"/>
      <c r="E129" s="4"/>
      <c r="F129" s="4"/>
    </row>
    <row r="130" spans="1:7" x14ac:dyDescent="0.3">
      <c r="A130" s="9" t="s">
        <v>107</v>
      </c>
      <c r="B130" s="1"/>
      <c r="C130" s="1"/>
      <c r="D130" s="4"/>
      <c r="E130" s="4"/>
      <c r="F130" s="4"/>
    </row>
    <row r="131" spans="1:7" x14ac:dyDescent="0.3">
      <c r="A131" s="1" t="s">
        <v>108</v>
      </c>
      <c r="B131" s="1"/>
      <c r="C131" s="1"/>
      <c r="D131" s="4">
        <v>2700</v>
      </c>
      <c r="E131" s="4">
        <v>2700</v>
      </c>
      <c r="F131" s="4">
        <v>3136</v>
      </c>
    </row>
    <row r="132" spans="1:7" x14ac:dyDescent="0.3">
      <c r="A132" s="1" t="s">
        <v>109</v>
      </c>
      <c r="B132" s="1"/>
      <c r="C132" s="1"/>
      <c r="D132" s="4">
        <v>7600</v>
      </c>
      <c r="E132" s="4">
        <v>7600</v>
      </c>
      <c r="F132" s="4">
        <v>9644</v>
      </c>
    </row>
    <row r="133" spans="1:7" x14ac:dyDescent="0.3">
      <c r="A133" s="1" t="s">
        <v>110</v>
      </c>
      <c r="B133" s="1"/>
      <c r="C133" s="1"/>
      <c r="D133" s="4">
        <v>4500</v>
      </c>
      <c r="E133" s="4">
        <v>4500</v>
      </c>
      <c r="F133" s="4">
        <v>4350</v>
      </c>
    </row>
    <row r="134" spans="1:7" x14ac:dyDescent="0.3">
      <c r="A134" s="1" t="s">
        <v>112</v>
      </c>
      <c r="B134" s="1"/>
      <c r="C134" s="1"/>
      <c r="D134" s="4">
        <v>200</v>
      </c>
      <c r="E134" s="4">
        <v>200</v>
      </c>
      <c r="F134" s="4"/>
    </row>
    <row r="135" spans="1:7" x14ac:dyDescent="0.3">
      <c r="A135" s="1" t="s">
        <v>113</v>
      </c>
      <c r="B135" s="1"/>
      <c r="C135" s="1"/>
      <c r="D135" s="4">
        <v>200</v>
      </c>
      <c r="E135" s="4">
        <v>400</v>
      </c>
      <c r="F135" s="4"/>
      <c r="G135" s="1"/>
    </row>
    <row r="136" spans="1:7" x14ac:dyDescent="0.3">
      <c r="A136" s="1" t="s">
        <v>114</v>
      </c>
      <c r="B136" s="1"/>
      <c r="C136" s="1"/>
      <c r="D136" s="13">
        <v>3000</v>
      </c>
      <c r="E136" s="13">
        <v>4950</v>
      </c>
      <c r="F136" s="13">
        <v>5626</v>
      </c>
    </row>
    <row r="137" spans="1:7" x14ac:dyDescent="0.3">
      <c r="A137" s="9" t="s">
        <v>115</v>
      </c>
      <c r="B137" s="1"/>
      <c r="C137" s="1"/>
      <c r="D137" s="4">
        <f>SUM(D131:D136)</f>
        <v>18200</v>
      </c>
      <c r="E137" s="4">
        <f>SUM(E131:E136)</f>
        <v>20350</v>
      </c>
      <c r="F137" s="4">
        <f>SUM(F131:F136)</f>
        <v>22756</v>
      </c>
    </row>
    <row r="138" spans="1:7" x14ac:dyDescent="0.3">
      <c r="A138" s="1"/>
      <c r="B138" s="1"/>
      <c r="C138" s="1"/>
      <c r="D138" s="4"/>
      <c r="E138" s="4"/>
      <c r="F138" s="4"/>
    </row>
    <row r="139" spans="1:7" x14ac:dyDescent="0.3">
      <c r="A139" s="1"/>
      <c r="B139" s="1"/>
      <c r="C139" s="1"/>
      <c r="D139" s="4"/>
      <c r="E139" s="4"/>
      <c r="F139" s="4"/>
    </row>
    <row r="140" spans="1:7" x14ac:dyDescent="0.3">
      <c r="A140" s="1"/>
      <c r="B140" s="1"/>
      <c r="C140" s="1"/>
      <c r="D140" s="4"/>
      <c r="E140" s="4"/>
      <c r="F140" s="4"/>
    </row>
    <row r="141" spans="1:7" x14ac:dyDescent="0.3">
      <c r="A141" s="9" t="s">
        <v>116</v>
      </c>
      <c r="B141" s="1"/>
      <c r="C141" s="1"/>
      <c r="D141" s="4"/>
      <c r="E141" s="4"/>
      <c r="F141" s="4"/>
    </row>
    <row r="142" spans="1:7" x14ac:dyDescent="0.3">
      <c r="A142" s="1" t="s">
        <v>58</v>
      </c>
      <c r="B142" s="1"/>
      <c r="C142" s="1"/>
      <c r="D142" s="4">
        <v>31000</v>
      </c>
      <c r="E142" s="4">
        <v>31000</v>
      </c>
      <c r="F142" s="4">
        <v>32413</v>
      </c>
    </row>
    <row r="143" spans="1:7" x14ac:dyDescent="0.3">
      <c r="A143" s="1" t="s">
        <v>117</v>
      </c>
      <c r="B143" s="1"/>
      <c r="C143" s="1"/>
      <c r="D143" s="4">
        <v>24165</v>
      </c>
      <c r="E143" s="4">
        <v>24165</v>
      </c>
      <c r="F143" s="4">
        <v>24652</v>
      </c>
    </row>
    <row r="144" spans="1:7" x14ac:dyDescent="0.3">
      <c r="A144" s="1" t="s">
        <v>118</v>
      </c>
      <c r="B144" s="1"/>
      <c r="C144" s="1"/>
      <c r="D144" s="13">
        <v>3000</v>
      </c>
      <c r="E144" s="13">
        <v>3000</v>
      </c>
      <c r="F144" s="13">
        <v>2525</v>
      </c>
    </row>
    <row r="145" spans="1:7" x14ac:dyDescent="0.3">
      <c r="A145" s="9" t="s">
        <v>119</v>
      </c>
      <c r="B145" s="1"/>
      <c r="C145" s="1"/>
      <c r="D145" s="4">
        <f>SUM(D142:D144)</f>
        <v>58165</v>
      </c>
      <c r="E145" s="4">
        <f>SUM(E142:E144)</f>
        <v>58165</v>
      </c>
      <c r="F145" s="4">
        <f>SUM(F142:F144)</f>
        <v>59590</v>
      </c>
    </row>
    <row r="146" spans="1:7" x14ac:dyDescent="0.3">
      <c r="A146" s="1" t="s">
        <v>120</v>
      </c>
      <c r="B146" s="1"/>
      <c r="C146" s="1"/>
      <c r="D146" s="4"/>
      <c r="E146" s="4"/>
      <c r="F146" s="4"/>
    </row>
    <row r="147" spans="1:7" x14ac:dyDescent="0.3">
      <c r="B147" s="1"/>
      <c r="C147" s="1"/>
      <c r="D147" s="4"/>
      <c r="E147" s="4"/>
      <c r="F147" s="4"/>
    </row>
    <row r="148" spans="1:7" x14ac:dyDescent="0.3">
      <c r="A148" s="16" t="s">
        <v>121</v>
      </c>
      <c r="B148" s="1"/>
      <c r="C148" s="1"/>
      <c r="D148" s="4"/>
      <c r="E148" s="4"/>
      <c r="F148" s="4"/>
    </row>
    <row r="149" spans="1:7" x14ac:dyDescent="0.3">
      <c r="A149" t="s">
        <v>122</v>
      </c>
      <c r="B149" s="1"/>
      <c r="C149" s="1"/>
      <c r="D149" s="4">
        <f>D39</f>
        <v>2050</v>
      </c>
      <c r="E149" s="4">
        <f>E38</f>
        <v>2075</v>
      </c>
      <c r="F149" s="4">
        <v>2999</v>
      </c>
    </row>
    <row r="150" spans="1:7" x14ac:dyDescent="0.3">
      <c r="A150" t="s">
        <v>123</v>
      </c>
      <c r="B150" s="1"/>
      <c r="C150" s="1"/>
      <c r="D150" s="6">
        <f>D43</f>
        <v>3075</v>
      </c>
      <c r="E150" s="6">
        <f>E42</f>
        <v>3112.5</v>
      </c>
      <c r="F150" s="4">
        <v>2001</v>
      </c>
    </row>
    <row r="151" spans="1:7" x14ac:dyDescent="0.3">
      <c r="A151" s="5" t="s">
        <v>124</v>
      </c>
      <c r="B151" s="1"/>
      <c r="C151" s="1"/>
      <c r="D151" s="17"/>
      <c r="E151" s="17"/>
      <c r="F151" s="13">
        <v>12925</v>
      </c>
      <c r="G151" s="5"/>
    </row>
    <row r="152" spans="1:7" x14ac:dyDescent="0.3">
      <c r="A152" s="16" t="s">
        <v>125</v>
      </c>
      <c r="B152" s="1"/>
      <c r="C152" s="1"/>
      <c r="D152">
        <f>SUM(D149:D151)</f>
        <v>5125</v>
      </c>
      <c r="E152">
        <f>SUM(E149:E151)</f>
        <v>5187.5</v>
      </c>
      <c r="F152">
        <f>SUM(F149:F151)</f>
        <v>17925</v>
      </c>
    </row>
    <row r="153" spans="1:7" x14ac:dyDescent="0.3">
      <c r="B153" s="1"/>
      <c r="C153" s="1"/>
      <c r="F153" s="1"/>
    </row>
    <row r="154" spans="1:7" x14ac:dyDescent="0.3">
      <c r="B154" s="1"/>
      <c r="C154" s="1"/>
      <c r="F154" s="1"/>
    </row>
    <row r="155" spans="1:7" ht="16.2" thickBot="1" x14ac:dyDescent="0.35">
      <c r="A155" s="16" t="s">
        <v>126</v>
      </c>
      <c r="B155" s="1"/>
      <c r="C155" s="1"/>
      <c r="D155" s="18">
        <f>D87+D109+D127+D137+D145+D152</f>
        <v>569775</v>
      </c>
      <c r="E155" s="18">
        <f>E87+E109+E127+E137+E145+E152</f>
        <v>569349.5</v>
      </c>
      <c r="F155" s="15">
        <f>F87+F109+F127+F137+F145+F152</f>
        <v>527950</v>
      </c>
    </row>
    <row r="156" spans="1:7" ht="16.2" thickTop="1" x14ac:dyDescent="0.3">
      <c r="B156" s="1"/>
      <c r="C156" s="1"/>
      <c r="F156" s="1"/>
    </row>
    <row r="157" spans="1:7" x14ac:dyDescent="0.3">
      <c r="B157" s="1"/>
      <c r="C157" s="1"/>
      <c r="F157" s="1"/>
    </row>
    <row r="158" spans="1:7" x14ac:dyDescent="0.3">
      <c r="B158" s="1"/>
      <c r="C158" s="1"/>
      <c r="F158" s="1"/>
    </row>
    <row r="159" spans="1:7" x14ac:dyDescent="0.3">
      <c r="B159" s="1"/>
      <c r="C159" s="1"/>
      <c r="F159" s="1"/>
    </row>
    <row r="160" spans="1:7" x14ac:dyDescent="0.3">
      <c r="A160" s="16" t="s">
        <v>127</v>
      </c>
      <c r="B160" s="1"/>
      <c r="C160" s="1"/>
      <c r="F160" s="1"/>
    </row>
    <row r="161" spans="1:7" ht="16.2" thickBot="1" x14ac:dyDescent="0.35">
      <c r="A161" s="16" t="s">
        <v>128</v>
      </c>
      <c r="B161" s="1"/>
      <c r="C161" s="1"/>
      <c r="D161" s="18">
        <f>D54-D155</f>
        <v>0</v>
      </c>
      <c r="E161" s="18">
        <f>E54-E155-E156</f>
        <v>788</v>
      </c>
      <c r="F161" s="15">
        <f>F54-F155-F156</f>
        <v>27232</v>
      </c>
    </row>
    <row r="162" spans="1:7" ht="16.2" thickTop="1" x14ac:dyDescent="0.3">
      <c r="B162" s="1"/>
      <c r="C162" s="1"/>
      <c r="F162" s="1"/>
    </row>
    <row r="163" spans="1:7" x14ac:dyDescent="0.3">
      <c r="B163" s="1"/>
      <c r="C163" s="1"/>
      <c r="F163" s="1"/>
    </row>
    <row r="164" spans="1:7" x14ac:dyDescent="0.3">
      <c r="A164" s="19" t="s">
        <v>129</v>
      </c>
      <c r="B164" s="14"/>
      <c r="C164" s="14"/>
      <c r="D164" s="20"/>
      <c r="E164" s="20"/>
      <c r="F164" s="14"/>
    </row>
    <row r="165" spans="1:7" x14ac:dyDescent="0.3">
      <c r="A165" t="s">
        <v>130</v>
      </c>
      <c r="B165" s="1"/>
      <c r="C165" s="1"/>
      <c r="F165" s="1"/>
    </row>
    <row r="166" spans="1:7" x14ac:dyDescent="0.3">
      <c r="A166" s="21">
        <v>34973</v>
      </c>
      <c r="B166" s="1"/>
      <c r="C166" s="1"/>
      <c r="D166" s="2"/>
      <c r="E166" s="2"/>
      <c r="F166" s="2">
        <v>33258.99</v>
      </c>
      <c r="G166" t="s">
        <v>39</v>
      </c>
    </row>
    <row r="167" spans="1:7" x14ac:dyDescent="0.3">
      <c r="A167" s="21">
        <v>35339</v>
      </c>
      <c r="B167" s="1"/>
      <c r="C167" s="1"/>
      <c r="D167" s="2"/>
      <c r="E167" s="2">
        <f>F180</f>
        <v>45972.6</v>
      </c>
      <c r="F167" s="2" t="s">
        <v>10</v>
      </c>
      <c r="G167" t="s">
        <v>39</v>
      </c>
    </row>
    <row r="168" spans="1:7" x14ac:dyDescent="0.3">
      <c r="A168" s="21">
        <v>35704</v>
      </c>
      <c r="B168" s="1"/>
      <c r="C168" s="1"/>
      <c r="D168" s="2">
        <f>E180</f>
        <v>48985.100000000006</v>
      </c>
      <c r="E168" s="2" t="s">
        <v>10</v>
      </c>
      <c r="F168" s="2"/>
      <c r="G168" t="s">
        <v>39</v>
      </c>
    </row>
    <row r="169" spans="1:7" x14ac:dyDescent="0.3">
      <c r="B169" s="1"/>
      <c r="C169" s="1"/>
      <c r="F169" s="1"/>
    </row>
    <row r="170" spans="1:7" x14ac:dyDescent="0.3">
      <c r="A170" s="16" t="s">
        <v>134</v>
      </c>
      <c r="B170" s="1"/>
      <c r="C170" s="1"/>
      <c r="F170" s="1"/>
    </row>
    <row r="171" spans="1:7" x14ac:dyDescent="0.3">
      <c r="A171" t="str">
        <f>$A$25</f>
        <v>FY 1995-1996</v>
      </c>
      <c r="B171" s="3">
        <f>B25</f>
        <v>20500</v>
      </c>
      <c r="C171" s="2">
        <v>1.35</v>
      </c>
      <c r="D171" s="1"/>
      <c r="E171" s="1"/>
      <c r="F171" s="1">
        <v>26988.61</v>
      </c>
      <c r="G171" t="s">
        <v>39</v>
      </c>
    </row>
    <row r="172" spans="1:7" x14ac:dyDescent="0.3">
      <c r="A172" t="str">
        <f>$A$26</f>
        <v>FY 1996-1997</v>
      </c>
      <c r="B172" s="3">
        <f>B26</f>
        <v>20750</v>
      </c>
      <c r="C172" s="2">
        <v>1.35</v>
      </c>
      <c r="D172" s="1"/>
      <c r="E172" s="1">
        <f>B172*C172</f>
        <v>28012.500000000004</v>
      </c>
      <c r="F172" s="1"/>
    </row>
    <row r="173" spans="1:7" x14ac:dyDescent="0.3">
      <c r="A173" t="str">
        <f>$A$27</f>
        <v>FY 1997-1998</v>
      </c>
      <c r="B173" s="3">
        <f>B27</f>
        <v>20500</v>
      </c>
      <c r="C173" s="2">
        <v>1.35</v>
      </c>
      <c r="D173" s="14">
        <f>B173*C173</f>
        <v>27675.000000000004</v>
      </c>
      <c r="E173" s="14"/>
      <c r="F173" s="14"/>
    </row>
    <row r="174" spans="1:7" x14ac:dyDescent="0.3">
      <c r="A174" t="s">
        <v>135</v>
      </c>
      <c r="B174" s="1"/>
      <c r="C174" s="1"/>
      <c r="D174">
        <f>SUM(D168:D173)</f>
        <v>76660.100000000006</v>
      </c>
      <c r="E174">
        <f>SUM(E167:E172)</f>
        <v>73985.100000000006</v>
      </c>
      <c r="F174" s="1">
        <f>SUM(F166:F171)</f>
        <v>60247.6</v>
      </c>
    </row>
    <row r="175" spans="1:7" x14ac:dyDescent="0.3">
      <c r="B175" s="1"/>
      <c r="C175" s="1"/>
      <c r="F175" s="1"/>
    </row>
    <row r="176" spans="1:7" x14ac:dyDescent="0.3">
      <c r="A176" s="16" t="s">
        <v>136</v>
      </c>
      <c r="B176" s="1"/>
      <c r="C176" s="1"/>
      <c r="F176" s="1"/>
    </row>
    <row r="177" spans="1:7" x14ac:dyDescent="0.3">
      <c r="A177" t="s">
        <v>138</v>
      </c>
      <c r="B177" s="3">
        <v>50</v>
      </c>
      <c r="C177" s="2">
        <v>425</v>
      </c>
      <c r="F177" s="1">
        <v>14275</v>
      </c>
      <c r="G177" t="s">
        <v>39</v>
      </c>
    </row>
    <row r="178" spans="1:7" x14ac:dyDescent="0.3">
      <c r="A178" t="s">
        <v>139</v>
      </c>
      <c r="B178" s="3">
        <v>50</v>
      </c>
      <c r="C178" s="2">
        <v>500</v>
      </c>
      <c r="E178">
        <f>B178*C178</f>
        <v>25000</v>
      </c>
      <c r="F178" s="1"/>
    </row>
    <row r="179" spans="1:7" x14ac:dyDescent="0.3">
      <c r="A179" t="s">
        <v>163</v>
      </c>
      <c r="B179" s="3">
        <v>51</v>
      </c>
      <c r="C179" s="2">
        <v>650</v>
      </c>
      <c r="D179" s="17">
        <f>B179*C179</f>
        <v>33150</v>
      </c>
      <c r="E179" s="17"/>
      <c r="F179" s="14"/>
    </row>
    <row r="180" spans="1:7" ht="16.2" thickBot="1" x14ac:dyDescent="0.35">
      <c r="A180" s="16" t="s">
        <v>140</v>
      </c>
      <c r="B180" s="1"/>
      <c r="C180" s="1"/>
      <c r="D180" s="18">
        <f>D174-D179</f>
        <v>43510.100000000006</v>
      </c>
      <c r="E180" s="18">
        <f>E174-E178</f>
        <v>48985.100000000006</v>
      </c>
      <c r="F180" s="15">
        <f>F174-F177</f>
        <v>45972.6</v>
      </c>
    </row>
    <row r="181" spans="1:7" ht="16.2" thickTop="1" x14ac:dyDescent="0.3">
      <c r="A181" s="16"/>
      <c r="B181" s="1"/>
      <c r="C181" s="1"/>
      <c r="F181" s="1"/>
    </row>
    <row r="182" spans="1:7" x14ac:dyDescent="0.3">
      <c r="A182" s="16"/>
      <c r="B182" s="1"/>
      <c r="C182" s="1"/>
      <c r="F182" s="1"/>
    </row>
    <row r="183" spans="1:7" x14ac:dyDescent="0.3">
      <c r="A183" s="16"/>
      <c r="B183" s="1"/>
      <c r="C183" s="1"/>
      <c r="F183" s="1"/>
    </row>
    <row r="184" spans="1:7" x14ac:dyDescent="0.3">
      <c r="A184" s="19" t="s">
        <v>141</v>
      </c>
      <c r="B184" s="14"/>
      <c r="C184" s="14"/>
      <c r="D184" s="20"/>
      <c r="E184" s="20"/>
      <c r="F184" s="14"/>
    </row>
    <row r="185" spans="1:7" x14ac:dyDescent="0.3">
      <c r="A185" t="s">
        <v>130</v>
      </c>
      <c r="B185" s="1"/>
      <c r="C185" s="1"/>
      <c r="F185" s="1"/>
    </row>
    <row r="186" spans="1:7" x14ac:dyDescent="0.3">
      <c r="A186" s="21">
        <f>A166</f>
        <v>34973</v>
      </c>
      <c r="B186" s="1"/>
      <c r="C186" s="1"/>
      <c r="D186" s="2"/>
      <c r="E186" s="2"/>
      <c r="F186" s="2">
        <v>8221.3799999999992</v>
      </c>
    </row>
    <row r="187" spans="1:7" x14ac:dyDescent="0.3">
      <c r="A187" s="21">
        <f>A167</f>
        <v>35339</v>
      </c>
      <c r="B187" s="1"/>
      <c r="C187" s="1"/>
      <c r="D187" s="2"/>
      <c r="E187" s="2">
        <f>F200</f>
        <v>8221.3799999999992</v>
      </c>
      <c r="F187" s="2"/>
    </row>
    <row r="188" spans="1:7" x14ac:dyDescent="0.3">
      <c r="A188" s="21">
        <f>A168</f>
        <v>35704</v>
      </c>
      <c r="B188" s="1"/>
      <c r="C188" s="1"/>
      <c r="D188" s="2">
        <f>E200</f>
        <v>8221.3799999999992</v>
      </c>
      <c r="E188" s="2"/>
      <c r="F188" s="2"/>
    </row>
    <row r="189" spans="1:7" x14ac:dyDescent="0.3">
      <c r="B189" s="1"/>
      <c r="C189" s="1"/>
      <c r="F189" s="1"/>
    </row>
    <row r="190" spans="1:7" x14ac:dyDescent="0.3">
      <c r="A190" s="16" t="s">
        <v>134</v>
      </c>
      <c r="B190" s="1"/>
      <c r="C190" s="1"/>
      <c r="F190" s="1"/>
    </row>
    <row r="191" spans="1:7" x14ac:dyDescent="0.3">
      <c r="A191" t="s">
        <v>10</v>
      </c>
      <c r="B191" s="1"/>
      <c r="C191" s="1"/>
      <c r="F191" s="1"/>
    </row>
    <row r="192" spans="1:7" x14ac:dyDescent="0.3">
      <c r="A192" t="str">
        <f>$A$25</f>
        <v>FY 1995-1996</v>
      </c>
      <c r="B192" s="3">
        <f>B25</f>
        <v>20500</v>
      </c>
      <c r="C192" s="2">
        <v>0.2</v>
      </c>
      <c r="F192">
        <v>3996.72</v>
      </c>
    </row>
    <row r="193" spans="1:6" x14ac:dyDescent="0.3">
      <c r="A193" t="str">
        <f>$A$26</f>
        <v>FY 1996-1997</v>
      </c>
      <c r="B193" s="3">
        <f>B26</f>
        <v>20750</v>
      </c>
      <c r="C193" s="2">
        <v>0.2</v>
      </c>
      <c r="E193">
        <f>B193*C193</f>
        <v>4150</v>
      </c>
    </row>
    <row r="194" spans="1:6" x14ac:dyDescent="0.3">
      <c r="A194" t="str">
        <f>$A$27</f>
        <v>FY 1997-1998</v>
      </c>
      <c r="B194" s="3">
        <f>B27</f>
        <v>20500</v>
      </c>
      <c r="C194" s="2">
        <v>0.2</v>
      </c>
      <c r="D194" s="13">
        <f>B194*C194</f>
        <v>4100</v>
      </c>
      <c r="E194" s="17"/>
      <c r="F194" s="17"/>
    </row>
    <row r="195" spans="1:6" x14ac:dyDescent="0.3">
      <c r="A195" t="s">
        <v>135</v>
      </c>
      <c r="B195" s="1"/>
      <c r="C195" s="1"/>
      <c r="D195">
        <f>SUM(D188:D194)</f>
        <v>12321.38</v>
      </c>
      <c r="E195">
        <f>SUM(E187:E193)</f>
        <v>12371.38</v>
      </c>
      <c r="F195">
        <f>SUM(F186:F192)</f>
        <v>12218.099999999999</v>
      </c>
    </row>
    <row r="196" spans="1:6" x14ac:dyDescent="0.3">
      <c r="B196" s="1"/>
      <c r="C196" s="1"/>
    </row>
    <row r="197" spans="1:6" x14ac:dyDescent="0.3">
      <c r="A197" s="16" t="s">
        <v>136</v>
      </c>
      <c r="B197" s="1"/>
      <c r="C197" s="1"/>
    </row>
    <row r="198" spans="1:6" x14ac:dyDescent="0.3">
      <c r="A198" t="s">
        <v>164</v>
      </c>
      <c r="B198" s="1"/>
      <c r="C198" s="1"/>
      <c r="D198" s="17">
        <f>+D194</f>
        <v>4100</v>
      </c>
      <c r="E198" s="17">
        <f>+E193</f>
        <v>4150</v>
      </c>
      <c r="F198" s="17">
        <v>3996.72</v>
      </c>
    </row>
    <row r="200" spans="1:6" ht="16.2" thickBot="1" x14ac:dyDescent="0.35">
      <c r="A200" s="16" t="s">
        <v>140</v>
      </c>
      <c r="B200" s="1"/>
      <c r="C200" s="1"/>
      <c r="D200" s="18">
        <f>D195-D198</f>
        <v>8221.3799999999992</v>
      </c>
      <c r="E200" s="18">
        <f>E195-E198</f>
        <v>8221.3799999999992</v>
      </c>
      <c r="F200" s="18">
        <f>F195-F198</f>
        <v>8221.3799999999992</v>
      </c>
    </row>
    <row r="201" spans="1:6" ht="16.2" thickTop="1" x14ac:dyDescent="0.3">
      <c r="B201" s="1"/>
      <c r="C201" s="1"/>
    </row>
    <row r="202" spans="1:6" x14ac:dyDescent="0.3">
      <c r="B202" s="1"/>
      <c r="C202" s="1"/>
    </row>
    <row r="203" spans="1:6" x14ac:dyDescent="0.3">
      <c r="B203" s="1"/>
      <c r="C203" s="1"/>
    </row>
    <row r="204" spans="1:6" x14ac:dyDescent="0.3">
      <c r="B204" s="1"/>
      <c r="C204" s="1"/>
    </row>
    <row r="205" spans="1:6" x14ac:dyDescent="0.3">
      <c r="B205" s="1"/>
      <c r="C205" s="1"/>
    </row>
    <row r="206" spans="1:6" x14ac:dyDescent="0.3">
      <c r="B206" s="1"/>
      <c r="C206" s="1"/>
    </row>
    <row r="207" spans="1:6" x14ac:dyDescent="0.3">
      <c r="A207" s="19" t="s">
        <v>143</v>
      </c>
      <c r="B207" s="14"/>
      <c r="C207" s="14"/>
      <c r="D207" s="20"/>
      <c r="E207" s="20"/>
      <c r="F207" s="20"/>
    </row>
    <row r="208" spans="1:6" x14ac:dyDescent="0.3">
      <c r="B208" s="1"/>
      <c r="C208" s="1"/>
    </row>
    <row r="209" spans="1:6" x14ac:dyDescent="0.3">
      <c r="A209" t="s">
        <v>144</v>
      </c>
      <c r="B209" s="1"/>
      <c r="C209" s="1"/>
      <c r="D209" s="2">
        <f>C27</f>
        <v>20.45</v>
      </c>
      <c r="E209" s="2">
        <f>C26</f>
        <v>20.45</v>
      </c>
      <c r="F209" s="2">
        <v>19.75</v>
      </c>
    </row>
    <row r="210" spans="1:6" x14ac:dyDescent="0.3">
      <c r="B210" s="1"/>
      <c r="C210" s="1"/>
    </row>
    <row r="211" spans="1:6" x14ac:dyDescent="0.3">
      <c r="A211" t="s">
        <v>122</v>
      </c>
      <c r="B211" s="1"/>
      <c r="C211" s="1"/>
      <c r="D211" s="4">
        <f>C39</f>
        <v>0.1</v>
      </c>
      <c r="E211" s="4">
        <f>C38</f>
        <v>0.1</v>
      </c>
      <c r="F211" s="4">
        <v>0.15</v>
      </c>
    </row>
    <row r="212" spans="1:6" x14ac:dyDescent="0.3">
      <c r="B212" s="1"/>
      <c r="C212" s="1"/>
      <c r="D212" s="4"/>
      <c r="E212" s="4"/>
      <c r="F212" s="4"/>
    </row>
    <row r="213" spans="1:6" x14ac:dyDescent="0.3">
      <c r="A213" t="s">
        <v>145</v>
      </c>
      <c r="B213" s="1"/>
      <c r="C213" s="1"/>
      <c r="D213" s="4">
        <f>C43</f>
        <v>0.15</v>
      </c>
      <c r="E213" s="4">
        <f>C42</f>
        <v>0.15</v>
      </c>
      <c r="F213" s="4">
        <v>0.1</v>
      </c>
    </row>
    <row r="214" spans="1:6" x14ac:dyDescent="0.3">
      <c r="B214" s="1"/>
      <c r="C214" s="1"/>
      <c r="D214" s="4"/>
      <c r="E214" s="4"/>
      <c r="F214" s="4"/>
    </row>
    <row r="215" spans="1:6" x14ac:dyDescent="0.3">
      <c r="A215" t="s">
        <v>146</v>
      </c>
      <c r="B215" s="1"/>
      <c r="C215" s="1"/>
      <c r="D215" s="4">
        <f>C49</f>
        <v>2.75</v>
      </c>
      <c r="E215" s="4">
        <f>C47</f>
        <v>2.75</v>
      </c>
      <c r="F215" s="4">
        <v>2.4500000000000002</v>
      </c>
    </row>
    <row r="216" spans="1:6" x14ac:dyDescent="0.3">
      <c r="B216" s="1"/>
      <c r="C216" s="1"/>
      <c r="D216" s="4"/>
      <c r="E216" s="4"/>
      <c r="F216" s="4"/>
    </row>
    <row r="217" spans="1:6" x14ac:dyDescent="0.3">
      <c r="A217" t="s">
        <v>147</v>
      </c>
      <c r="B217" s="1"/>
      <c r="C217" s="1"/>
      <c r="D217" s="4">
        <f>C173</f>
        <v>1.35</v>
      </c>
      <c r="E217" s="4">
        <f>C172</f>
        <v>1.35</v>
      </c>
      <c r="F217" s="4">
        <v>1.35</v>
      </c>
    </row>
    <row r="218" spans="1:6" x14ac:dyDescent="0.3">
      <c r="B218" s="1"/>
      <c r="C218" s="1"/>
      <c r="D218" s="4"/>
      <c r="E218" s="4"/>
      <c r="F218" s="4"/>
    </row>
    <row r="219" spans="1:6" x14ac:dyDescent="0.3">
      <c r="A219" t="s">
        <v>148</v>
      </c>
      <c r="B219" s="1"/>
      <c r="C219" s="1"/>
      <c r="D219" s="17">
        <f>C194</f>
        <v>0.2</v>
      </c>
      <c r="E219" s="17">
        <f>C193</f>
        <v>0.2</v>
      </c>
      <c r="F219" s="17">
        <v>0.2</v>
      </c>
    </row>
    <row r="220" spans="1:6" x14ac:dyDescent="0.3">
      <c r="B220" s="1"/>
      <c r="C220" s="1"/>
    </row>
    <row r="221" spans="1:6" ht="16.2" thickBot="1" x14ac:dyDescent="0.35">
      <c r="A221" s="16" t="s">
        <v>149</v>
      </c>
      <c r="B221" s="1"/>
      <c r="C221" s="1"/>
      <c r="D221" s="18">
        <f>SUM(D209:D219)</f>
        <v>25</v>
      </c>
      <c r="E221" s="18">
        <f>SUM(E209:E219)</f>
        <v>25</v>
      </c>
      <c r="F221" s="18">
        <f>SUM(F209:F219)</f>
        <v>24</v>
      </c>
    </row>
    <row r="222" spans="1:6" ht="16.2" thickTop="1" x14ac:dyDescent="0.3">
      <c r="B222" s="1"/>
      <c r="C222" s="1"/>
    </row>
    <row r="223" spans="1:6" x14ac:dyDescent="0.3">
      <c r="A223" s="1"/>
      <c r="B223" s="1"/>
      <c r="C223" s="1"/>
      <c r="D223" s="1"/>
      <c r="E223" s="1"/>
      <c r="F223" s="1"/>
    </row>
    <row r="224" spans="1:6" x14ac:dyDescent="0.3">
      <c r="B224" s="1"/>
      <c r="C224" s="1"/>
    </row>
    <row r="225" spans="1:6" x14ac:dyDescent="0.3">
      <c r="A225" s="1"/>
      <c r="B225" s="1"/>
      <c r="C225" s="1"/>
      <c r="D225" s="1"/>
      <c r="E225" s="1"/>
      <c r="F225" s="1"/>
    </row>
    <row r="226" spans="1:6" x14ac:dyDescent="0.3">
      <c r="B226" s="1"/>
      <c r="C226" s="1"/>
    </row>
    <row r="227" spans="1:6" x14ac:dyDescent="0.3">
      <c r="A227" s="1"/>
      <c r="B227" s="1"/>
      <c r="C227" s="1"/>
      <c r="D227" s="1"/>
      <c r="E227" s="1"/>
      <c r="F227" s="1"/>
    </row>
    <row r="228" spans="1:6" x14ac:dyDescent="0.3">
      <c r="B228" s="1"/>
      <c r="C228" s="1"/>
    </row>
    <row r="229" spans="1:6" x14ac:dyDescent="0.3">
      <c r="A229" s="1"/>
      <c r="B229" s="1"/>
      <c r="C229" s="1"/>
      <c r="D229" s="1"/>
      <c r="E229" s="1"/>
      <c r="F229" s="1"/>
    </row>
    <row r="230" spans="1:6" x14ac:dyDescent="0.3">
      <c r="B230" s="1"/>
      <c r="C230" s="1"/>
    </row>
    <row r="231" spans="1:6" x14ac:dyDescent="0.3">
      <c r="A231" s="1"/>
      <c r="B231" s="1"/>
      <c r="C231" s="1"/>
      <c r="D231" s="1"/>
      <c r="E231" s="1"/>
      <c r="F231" s="1"/>
    </row>
    <row r="232" spans="1:6" x14ac:dyDescent="0.3">
      <c r="B232" s="1"/>
      <c r="C232" s="1"/>
    </row>
    <row r="233" spans="1:6" x14ac:dyDescent="0.3">
      <c r="A233" s="1"/>
      <c r="B233" s="1"/>
      <c r="C233" s="1"/>
      <c r="D233" s="1"/>
      <c r="E233" s="1"/>
      <c r="F233" s="1"/>
    </row>
    <row r="234" spans="1:6" x14ac:dyDescent="0.3">
      <c r="B234" s="1"/>
      <c r="C234" s="1"/>
    </row>
    <row r="235" spans="1:6" x14ac:dyDescent="0.3">
      <c r="A235" s="1"/>
      <c r="B235" s="1"/>
      <c r="C235" s="1"/>
      <c r="D235" s="1"/>
      <c r="E235" s="1"/>
      <c r="F235" s="1"/>
    </row>
    <row r="237" spans="1:6" x14ac:dyDescent="0.3">
      <c r="A237" t="s">
        <v>150</v>
      </c>
    </row>
    <row r="238" spans="1:6" x14ac:dyDescent="0.3">
      <c r="A238" s="23">
        <f>+E1</f>
        <v>35556</v>
      </c>
    </row>
    <row r="239" spans="1:6" x14ac:dyDescent="0.3">
      <c r="A239" s="7" t="s">
        <v>151</v>
      </c>
      <c r="B239" s="1"/>
      <c r="C239" s="1"/>
      <c r="D239" s="1"/>
      <c r="E239" s="1"/>
      <c r="F239" s="1"/>
    </row>
    <row r="240" spans="1:6" x14ac:dyDescent="0.3">
      <c r="A240" s="7">
        <f>+E2</f>
        <v>35582</v>
      </c>
    </row>
    <row r="241" spans="1:6" x14ac:dyDescent="0.3">
      <c r="A241" s="7"/>
      <c r="B241" s="1"/>
      <c r="C241" s="1"/>
      <c r="D241" s="1"/>
      <c r="E241" s="1"/>
      <c r="F241" s="1"/>
    </row>
    <row r="246" spans="1:6" x14ac:dyDescent="0.3">
      <c r="A246" t="s">
        <v>165</v>
      </c>
      <c r="C246" t="s">
        <v>10</v>
      </c>
      <c r="D246" s="2">
        <f>(+D155-(D145+SUM(D31:D35)))/B27</f>
        <v>20.66390243902439</v>
      </c>
      <c r="E246" t="s">
        <v>10</v>
      </c>
    </row>
    <row r="247" spans="1:6" x14ac:dyDescent="0.3">
      <c r="B247" s="1"/>
      <c r="C247" s="1"/>
      <c r="D247" s="2"/>
      <c r="E247" s="1"/>
      <c r="F247" s="1"/>
    </row>
    <row r="248" spans="1:6" x14ac:dyDescent="0.3">
      <c r="A248" t="s">
        <v>166</v>
      </c>
      <c r="B248" s="1"/>
      <c r="C248" s="1" t="s">
        <v>10</v>
      </c>
      <c r="D248" s="2">
        <f>(+D145-D50)/B27</f>
        <v>2.7860975609756098</v>
      </c>
      <c r="E248" s="1"/>
      <c r="F248" s="1"/>
    </row>
    <row r="259" spans="1:6" x14ac:dyDescent="0.3">
      <c r="A259" s="1"/>
      <c r="B259" s="1"/>
      <c r="C259" s="1"/>
      <c r="D259" s="1"/>
      <c r="E259" s="1"/>
      <c r="F259" s="1"/>
    </row>
  </sheetData>
  <phoneticPr fontId="0" type="noConversion"/>
  <pageMargins left="0.5" right="0.5" top="0.5" bottom="0.55000000000000004" header="0.5" footer="0.5"/>
  <pageSetup scale="80" orientation="portrait" r:id="rId1"/>
  <headerFooter alignWithMargins="0"/>
  <rowBreaks count="6" manualBreakCount="6">
    <brk id="57" max="65535" man="1"/>
    <brk id="95" max="65535" man="1"/>
    <brk id="127" max="65535" man="1"/>
    <brk id="162" max="65535" man="1"/>
    <brk id="201" max="65535" man="1"/>
    <brk id="241" max="65535"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190"/>
  <sheetViews>
    <sheetView topLeftCell="A13" zoomScale="75" zoomScaleNormal="75" workbookViewId="0">
      <pane ySplit="7" topLeftCell="A33" activePane="bottomLeft" state="frozen"/>
      <selection activeCell="A13" sqref="A13"/>
      <selection pane="bottomLeft" activeCell="A20" sqref="A20"/>
    </sheetView>
  </sheetViews>
  <sheetFormatPr defaultRowHeight="15.6" x14ac:dyDescent="0.3"/>
  <cols>
    <col min="1" max="1" width="35.54296875" customWidth="1"/>
    <col min="2" max="2" width="7.90625" customWidth="1"/>
    <col min="3" max="3" width="10.36328125" bestFit="1" customWidth="1"/>
    <col min="4" max="4" width="4.08984375" customWidth="1"/>
    <col min="5" max="5" width="14" customWidth="1"/>
    <col min="6" max="6" width="14.08984375" bestFit="1" customWidth="1"/>
    <col min="7" max="7" width="14.453125" bestFit="1" customWidth="1"/>
    <col min="8" max="8" width="14.08984375" bestFit="1" customWidth="1"/>
    <col min="9" max="10" width="14.08984375" customWidth="1"/>
    <col min="11" max="11" width="13.90625" bestFit="1" customWidth="1"/>
    <col min="12" max="12" width="15.6328125" bestFit="1" customWidth="1"/>
    <col min="13" max="13" width="13.6328125" bestFit="1" customWidth="1"/>
  </cols>
  <sheetData>
    <row r="1" spans="1:13" ht="16.2" thickBot="1" x14ac:dyDescent="0.35">
      <c r="A1" s="48"/>
      <c r="B1" s="48"/>
      <c r="C1" s="48"/>
      <c r="D1" s="48"/>
      <c r="E1" s="48"/>
      <c r="F1" s="48"/>
      <c r="G1" s="48"/>
      <c r="H1" s="48"/>
      <c r="I1" s="48"/>
      <c r="J1" s="48"/>
      <c r="K1" s="48"/>
      <c r="L1" s="58"/>
    </row>
    <row r="2" spans="1:13" ht="16.8" thickTop="1" thickBot="1" x14ac:dyDescent="0.35">
      <c r="A2" s="48" t="s">
        <v>1</v>
      </c>
      <c r="B2" s="48"/>
      <c r="C2" s="48"/>
      <c r="D2" s="48"/>
      <c r="E2" s="48"/>
      <c r="F2" s="48"/>
      <c r="G2" s="48"/>
      <c r="H2" s="48"/>
      <c r="I2" s="48"/>
      <c r="J2" s="48"/>
      <c r="K2" s="48"/>
      <c r="L2" s="189">
        <v>39971</v>
      </c>
    </row>
    <row r="3" spans="1:13" ht="16.2" thickTop="1" x14ac:dyDescent="0.3">
      <c r="A3" s="49" t="s">
        <v>2</v>
      </c>
      <c r="B3" s="49"/>
      <c r="C3" s="49"/>
      <c r="D3" s="49"/>
      <c r="E3" s="49"/>
      <c r="F3" s="49"/>
      <c r="G3" s="49"/>
      <c r="H3" s="49"/>
      <c r="I3" s="49"/>
      <c r="J3" s="49"/>
      <c r="K3" s="49"/>
      <c r="L3" s="49"/>
    </row>
    <row r="4" spans="1:13" x14ac:dyDescent="0.3">
      <c r="A4" s="49" t="s">
        <v>267</v>
      </c>
      <c r="B4" s="49"/>
      <c r="C4" s="49"/>
      <c r="D4" s="49"/>
      <c r="E4" s="49"/>
      <c r="F4" s="49"/>
      <c r="G4" s="49"/>
      <c r="H4" s="49"/>
      <c r="I4" s="49"/>
      <c r="J4" s="49"/>
      <c r="K4" s="49"/>
      <c r="L4" s="49"/>
    </row>
    <row r="5" spans="1:13" x14ac:dyDescent="0.3">
      <c r="A5" s="49" t="s">
        <v>4</v>
      </c>
      <c r="B5" s="49"/>
      <c r="C5" s="49"/>
      <c r="D5" s="49"/>
      <c r="E5" s="49"/>
      <c r="F5" s="49"/>
      <c r="G5" s="49"/>
      <c r="H5" s="49"/>
      <c r="I5" s="49"/>
      <c r="J5" s="49"/>
      <c r="K5" s="49"/>
      <c r="L5" s="49"/>
    </row>
    <row r="6" spans="1:13" x14ac:dyDescent="0.3">
      <c r="A6" s="49" t="s">
        <v>5</v>
      </c>
      <c r="B6" s="49"/>
      <c r="C6" s="49"/>
      <c r="D6" s="49"/>
      <c r="E6" s="49"/>
      <c r="F6" s="49"/>
      <c r="G6" s="49"/>
      <c r="H6" s="49"/>
      <c r="I6" s="49"/>
      <c r="J6" s="49"/>
      <c r="K6" s="49"/>
      <c r="L6" s="49"/>
    </row>
    <row r="7" spans="1:13" x14ac:dyDescent="0.3">
      <c r="A7" s="49" t="s">
        <v>6</v>
      </c>
      <c r="B7" s="49"/>
      <c r="C7" s="49"/>
      <c r="D7" s="49"/>
      <c r="E7" s="49"/>
      <c r="F7" s="49"/>
      <c r="G7" s="49"/>
      <c r="H7" s="49"/>
      <c r="I7" s="49"/>
      <c r="J7" s="49"/>
      <c r="K7" s="49"/>
      <c r="L7" s="49"/>
    </row>
    <row r="8" spans="1:13" x14ac:dyDescent="0.3">
      <c r="A8" s="49" t="s">
        <v>7</v>
      </c>
      <c r="B8" s="49"/>
      <c r="C8" s="49"/>
      <c r="D8" s="49"/>
      <c r="E8" s="49"/>
      <c r="F8" s="49"/>
      <c r="G8" s="49"/>
      <c r="H8" s="49"/>
      <c r="I8" s="49"/>
      <c r="J8" s="49"/>
      <c r="K8" s="49"/>
      <c r="L8" s="49"/>
    </row>
    <row r="9" spans="1:13" x14ac:dyDescent="0.3">
      <c r="A9" s="49"/>
      <c r="B9" s="49"/>
      <c r="C9" s="49"/>
      <c r="D9" s="49"/>
      <c r="E9" s="49"/>
      <c r="F9" s="49"/>
      <c r="G9" s="49"/>
      <c r="H9" s="49"/>
      <c r="I9" s="49"/>
      <c r="J9" s="49"/>
      <c r="K9" s="49"/>
      <c r="L9" s="49"/>
    </row>
    <row r="10" spans="1:13" x14ac:dyDescent="0.3">
      <c r="A10" s="49"/>
      <c r="B10" s="49"/>
      <c r="C10" s="49"/>
      <c r="D10" s="49"/>
      <c r="E10" s="49"/>
      <c r="F10" s="49"/>
      <c r="G10" s="49"/>
      <c r="H10" s="49"/>
      <c r="I10" s="49"/>
      <c r="J10" s="49"/>
      <c r="K10" s="49"/>
      <c r="L10" s="49"/>
    </row>
    <row r="11" spans="1:13" x14ac:dyDescent="0.3">
      <c r="A11" s="49"/>
      <c r="B11" s="49"/>
      <c r="C11" s="49"/>
      <c r="D11" s="49"/>
      <c r="E11" s="49"/>
      <c r="F11" s="49"/>
      <c r="G11" s="49"/>
      <c r="H11" s="49"/>
      <c r="I11" s="49"/>
      <c r="J11" s="49"/>
      <c r="K11" s="49"/>
      <c r="L11" s="49"/>
    </row>
    <row r="12" spans="1:13" x14ac:dyDescent="0.3">
      <c r="A12" s="49" t="s">
        <v>10</v>
      </c>
      <c r="B12" s="49"/>
      <c r="C12" s="49"/>
      <c r="D12" s="49"/>
      <c r="E12" s="49"/>
      <c r="F12" s="49"/>
      <c r="G12" s="49"/>
      <c r="H12" s="49"/>
      <c r="I12" s="49"/>
      <c r="J12" s="49"/>
      <c r="K12" s="49"/>
      <c r="L12" s="49"/>
    </row>
    <row r="13" spans="1:13" x14ac:dyDescent="0.3">
      <c r="A13" s="1077" t="s">
        <v>233</v>
      </c>
      <c r="B13" s="1077"/>
      <c r="C13" s="1077"/>
      <c r="D13" s="1077"/>
      <c r="E13" s="1077"/>
      <c r="F13" s="1077"/>
      <c r="G13" s="1077"/>
      <c r="H13" s="1077"/>
      <c r="I13" s="1077"/>
      <c r="J13" s="1077"/>
      <c r="K13" s="1077"/>
      <c r="L13" s="1077"/>
      <c r="M13" s="570"/>
    </row>
    <row r="14" spans="1:13" x14ac:dyDescent="0.3">
      <c r="A14" s="1077" t="s">
        <v>339</v>
      </c>
      <c r="B14" s="1077"/>
      <c r="C14" s="1077"/>
      <c r="D14" s="1077"/>
      <c r="E14" s="1077"/>
      <c r="F14" s="1077"/>
      <c r="G14" s="1077"/>
      <c r="H14" s="1077"/>
      <c r="I14" s="1077"/>
      <c r="J14" s="1077"/>
      <c r="K14" s="1077"/>
      <c r="L14" s="1077"/>
      <c r="M14" s="570"/>
    </row>
    <row r="15" spans="1:13" x14ac:dyDescent="0.3">
      <c r="A15" s="1077" t="s">
        <v>340</v>
      </c>
      <c r="B15" s="1077"/>
      <c r="C15" s="1077"/>
      <c r="D15" s="1077"/>
      <c r="E15" s="1077"/>
      <c r="F15" s="1077"/>
      <c r="G15" s="1077"/>
      <c r="H15" s="1077"/>
      <c r="I15" s="1077"/>
      <c r="J15" s="1077"/>
      <c r="K15" s="1077"/>
      <c r="L15" s="1077"/>
      <c r="M15" s="570"/>
    </row>
    <row r="16" spans="1:13" x14ac:dyDescent="0.3">
      <c r="A16" s="49"/>
      <c r="B16" s="49"/>
      <c r="C16" s="49"/>
      <c r="D16" s="49"/>
      <c r="E16" s="49"/>
      <c r="F16" s="49"/>
      <c r="G16" s="49"/>
      <c r="H16" s="49"/>
      <c r="I16" s="324"/>
      <c r="J16" s="324"/>
      <c r="K16" s="49"/>
      <c r="L16" s="49"/>
    </row>
    <row r="17" spans="1:12" x14ac:dyDescent="0.3">
      <c r="A17" s="309"/>
      <c r="B17" s="9"/>
      <c r="C17" s="9"/>
      <c r="D17" s="9"/>
      <c r="E17" s="10" t="s">
        <v>15</v>
      </c>
      <c r="F17" s="474" t="s">
        <v>262</v>
      </c>
      <c r="G17" s="535" t="s">
        <v>262</v>
      </c>
      <c r="H17" s="536"/>
      <c r="I17" s="524" t="s">
        <v>262</v>
      </c>
      <c r="J17" s="524"/>
      <c r="K17" s="538" t="s">
        <v>262</v>
      </c>
      <c r="L17" s="538"/>
    </row>
    <row r="18" spans="1:12" x14ac:dyDescent="0.3">
      <c r="A18" s="9"/>
      <c r="B18" s="9"/>
      <c r="C18" s="9"/>
      <c r="D18" s="9"/>
      <c r="E18" s="10" t="s">
        <v>329</v>
      </c>
      <c r="F18" s="474" t="s">
        <v>312</v>
      </c>
      <c r="G18" s="535" t="s">
        <v>305</v>
      </c>
      <c r="H18" s="535" t="s">
        <v>305</v>
      </c>
      <c r="I18" s="525" t="s">
        <v>290</v>
      </c>
      <c r="J18" s="525" t="s">
        <v>290</v>
      </c>
      <c r="K18" s="539" t="s">
        <v>277</v>
      </c>
      <c r="L18" s="539" t="s">
        <v>277</v>
      </c>
    </row>
    <row r="19" spans="1:12" ht="16.2" thickBot="1" x14ac:dyDescent="0.35">
      <c r="A19" s="11"/>
      <c r="B19" s="60"/>
      <c r="C19" s="60"/>
      <c r="D19" s="121"/>
      <c r="E19" s="54" t="s">
        <v>20</v>
      </c>
      <c r="F19" s="475" t="s">
        <v>20</v>
      </c>
      <c r="G19" s="537" t="s">
        <v>20</v>
      </c>
      <c r="H19" s="537" t="s">
        <v>21</v>
      </c>
      <c r="I19" s="526" t="s">
        <v>20</v>
      </c>
      <c r="J19" s="526" t="s">
        <v>21</v>
      </c>
      <c r="K19" s="540" t="s">
        <v>20</v>
      </c>
      <c r="L19" s="540" t="s">
        <v>21</v>
      </c>
    </row>
    <row r="20" spans="1:12" ht="16.2" thickTop="1" x14ac:dyDescent="0.3">
      <c r="A20" s="244" t="s">
        <v>22</v>
      </c>
      <c r="B20" s="244"/>
      <c r="C20" s="244"/>
      <c r="D20" s="244"/>
      <c r="E20" s="244"/>
      <c r="F20" s="462"/>
      <c r="G20" s="244"/>
      <c r="H20" s="68"/>
      <c r="I20" s="527"/>
      <c r="J20" s="527"/>
      <c r="K20" s="541"/>
      <c r="L20" s="541"/>
    </row>
    <row r="21" spans="1:12" x14ac:dyDescent="0.3">
      <c r="A21" s="244"/>
      <c r="B21" s="244"/>
      <c r="C21" s="244"/>
      <c r="D21" s="244"/>
      <c r="E21" s="244"/>
      <c r="F21" s="462"/>
      <c r="G21" s="244"/>
      <c r="H21" s="68"/>
      <c r="I21" s="527"/>
      <c r="J21" s="527"/>
      <c r="K21" s="541"/>
      <c r="L21" s="541"/>
    </row>
    <row r="22" spans="1:12" x14ac:dyDescent="0.3">
      <c r="A22" s="485" t="s">
        <v>23</v>
      </c>
      <c r="B22" s="486" t="s">
        <v>24</v>
      </c>
      <c r="C22" s="486" t="s">
        <v>25</v>
      </c>
      <c r="D22" s="486"/>
      <c r="E22" s="486"/>
      <c r="F22" s="476"/>
      <c r="G22" s="486"/>
      <c r="H22" s="68"/>
      <c r="I22" s="527"/>
      <c r="J22" s="527"/>
      <c r="K22" s="541"/>
      <c r="L22" s="541"/>
    </row>
    <row r="23" spans="1:12" x14ac:dyDescent="0.3">
      <c r="A23" s="244" t="s">
        <v>26</v>
      </c>
      <c r="B23" s="244"/>
      <c r="C23" s="244"/>
      <c r="D23" s="244"/>
      <c r="E23" s="244"/>
      <c r="F23" s="462"/>
      <c r="G23" s="244"/>
      <c r="H23" s="64"/>
      <c r="I23" s="313"/>
      <c r="J23" s="313"/>
      <c r="K23" s="542"/>
      <c r="L23" s="542"/>
    </row>
    <row r="24" spans="1:12" x14ac:dyDescent="0.3">
      <c r="A24" s="462" t="s">
        <v>306</v>
      </c>
      <c r="B24" s="463">
        <v>16500</v>
      </c>
      <c r="C24" s="464">
        <v>31.5</v>
      </c>
      <c r="D24" s="238"/>
      <c r="E24" s="238"/>
      <c r="F24" s="464"/>
      <c r="G24" s="473">
        <f>B24*C24</f>
        <v>519750</v>
      </c>
      <c r="H24" s="473">
        <v>498662.05</v>
      </c>
      <c r="I24" s="312">
        <v>535500</v>
      </c>
      <c r="J24" s="312">
        <v>516172.58</v>
      </c>
      <c r="K24" s="543">
        <f>B24*C24</f>
        <v>519750</v>
      </c>
      <c r="L24" s="542">
        <v>515225.21</v>
      </c>
    </row>
    <row r="25" spans="1:12" x14ac:dyDescent="0.3">
      <c r="A25" s="462" t="s">
        <v>311</v>
      </c>
      <c r="B25" s="463">
        <v>16100</v>
      </c>
      <c r="C25" s="464">
        <v>33</v>
      </c>
      <c r="D25" s="238"/>
      <c r="E25" s="238"/>
      <c r="F25" s="464">
        <f>B25*C25</f>
        <v>531300</v>
      </c>
      <c r="G25" s="473"/>
      <c r="H25" s="341"/>
      <c r="I25" s="528"/>
      <c r="J25" s="529"/>
      <c r="K25" s="544"/>
      <c r="L25" s="543"/>
    </row>
    <row r="26" spans="1:12" x14ac:dyDescent="0.3">
      <c r="A26" s="462" t="s">
        <v>330</v>
      </c>
      <c r="B26" s="463">
        <v>16100</v>
      </c>
      <c r="C26" s="464">
        <v>33</v>
      </c>
      <c r="D26" s="464"/>
      <c r="E26" s="467">
        <f>B26*C26</f>
        <v>531300</v>
      </c>
      <c r="F26" s="464"/>
      <c r="G26" s="360"/>
      <c r="H26" s="342"/>
      <c r="I26" s="530"/>
      <c r="J26" s="530"/>
      <c r="K26" s="545"/>
      <c r="L26" s="545"/>
    </row>
    <row r="27" spans="1:12" x14ac:dyDescent="0.3">
      <c r="A27" s="244" t="s">
        <v>31</v>
      </c>
      <c r="B27" s="244"/>
      <c r="C27" s="238"/>
      <c r="D27" s="238"/>
      <c r="E27" s="238"/>
      <c r="F27" s="464"/>
      <c r="G27" s="364"/>
      <c r="H27" s="343"/>
      <c r="I27" s="316"/>
      <c r="J27" s="316"/>
      <c r="K27" s="546"/>
      <c r="L27" s="546"/>
    </row>
    <row r="28" spans="1:12" x14ac:dyDescent="0.3">
      <c r="A28" s="244" t="str">
        <f>$A$24</f>
        <v>FY 2007-2008</v>
      </c>
      <c r="B28" s="466">
        <v>2100</v>
      </c>
      <c r="C28" s="238">
        <v>25</v>
      </c>
      <c r="D28" s="238"/>
      <c r="E28" s="238"/>
      <c r="F28" s="464"/>
      <c r="G28" s="345">
        <f>B28*C28</f>
        <v>52500</v>
      </c>
      <c r="H28" s="344">
        <v>49653.15</v>
      </c>
      <c r="I28" s="318">
        <v>52500</v>
      </c>
      <c r="J28" s="318">
        <v>46274.9</v>
      </c>
      <c r="K28" s="547">
        <f>B28*C28</f>
        <v>52500</v>
      </c>
      <c r="L28" s="548">
        <v>5786.02</v>
      </c>
    </row>
    <row r="29" spans="1:12" x14ac:dyDescent="0.3">
      <c r="A29" s="465" t="str">
        <f>$A$25</f>
        <v>FY 2008-2009</v>
      </c>
      <c r="B29" s="466">
        <v>2000</v>
      </c>
      <c r="C29" s="467">
        <v>25</v>
      </c>
      <c r="D29" s="238"/>
      <c r="E29" s="238"/>
      <c r="F29" s="467">
        <f>B29*C29</f>
        <v>50000</v>
      </c>
      <c r="G29" s="345"/>
      <c r="H29" s="344"/>
      <c r="I29" s="527"/>
      <c r="J29" s="318"/>
      <c r="K29" s="549"/>
      <c r="L29" s="549"/>
    </row>
    <row r="30" spans="1:12" x14ac:dyDescent="0.3">
      <c r="A30" s="465" t="str">
        <f>$A$26</f>
        <v>FY 2009-2010</v>
      </c>
      <c r="B30" s="466">
        <v>2000</v>
      </c>
      <c r="C30" s="467">
        <v>25</v>
      </c>
      <c r="D30" s="467"/>
      <c r="E30" s="487">
        <f>B30*C30</f>
        <v>50000</v>
      </c>
      <c r="F30" s="467"/>
      <c r="G30" s="360"/>
      <c r="H30" s="345"/>
      <c r="I30" s="321"/>
      <c r="J30" s="321"/>
      <c r="K30" s="550"/>
      <c r="L30" s="550"/>
    </row>
    <row r="31" spans="1:12" x14ac:dyDescent="0.3">
      <c r="A31" s="465" t="s">
        <v>341</v>
      </c>
      <c r="B31" s="466"/>
      <c r="C31" s="467"/>
      <c r="D31" s="467"/>
      <c r="E31" s="487">
        <v>5000</v>
      </c>
      <c r="F31" s="467">
        <v>5000</v>
      </c>
      <c r="G31" s="345">
        <v>10000</v>
      </c>
      <c r="H31" s="345">
        <v>15558.5</v>
      </c>
      <c r="I31" s="321">
        <v>5000</v>
      </c>
      <c r="J31" s="321">
        <v>9804.1</v>
      </c>
      <c r="K31" s="551">
        <v>10000</v>
      </c>
      <c r="L31" s="551">
        <v>13227.26</v>
      </c>
    </row>
    <row r="32" spans="1:12" x14ac:dyDescent="0.3">
      <c r="A32" s="462" t="s">
        <v>295</v>
      </c>
      <c r="B32" s="462"/>
      <c r="C32" s="462"/>
      <c r="D32" s="462"/>
      <c r="E32" s="283">
        <v>30700</v>
      </c>
      <c r="F32" s="462">
        <v>29500</v>
      </c>
      <c r="G32" s="346">
        <v>26000</v>
      </c>
      <c r="H32" s="346">
        <v>26000</v>
      </c>
      <c r="I32" s="317">
        <v>25000</v>
      </c>
      <c r="J32" s="317">
        <v>25000</v>
      </c>
      <c r="K32" s="548">
        <v>21800</v>
      </c>
      <c r="L32" s="548">
        <v>21800</v>
      </c>
    </row>
    <row r="33" spans="1:12" x14ac:dyDescent="0.3">
      <c r="A33" s="462" t="s">
        <v>280</v>
      </c>
      <c r="B33" s="463"/>
      <c r="C33" s="464"/>
      <c r="D33" s="464"/>
      <c r="E33" s="283">
        <v>8000</v>
      </c>
      <c r="F33" s="464">
        <v>9500</v>
      </c>
      <c r="G33" s="346">
        <v>9500</v>
      </c>
      <c r="H33" s="346">
        <v>-26027.360000000001</v>
      </c>
      <c r="I33" s="317">
        <v>8000</v>
      </c>
      <c r="J33" s="317">
        <v>4183.76</v>
      </c>
      <c r="K33" s="548">
        <v>6000</v>
      </c>
      <c r="L33" s="548">
        <v>16199.19</v>
      </c>
    </row>
    <row r="34" spans="1:12" x14ac:dyDescent="0.3">
      <c r="A34" s="244" t="s">
        <v>35</v>
      </c>
      <c r="B34" s="244"/>
      <c r="C34" s="244"/>
      <c r="D34" s="244"/>
      <c r="E34" s="280">
        <v>10000</v>
      </c>
      <c r="F34" s="462">
        <v>10000</v>
      </c>
      <c r="G34" s="344">
        <v>10000</v>
      </c>
      <c r="H34" s="344">
        <v>9103.59</v>
      </c>
      <c r="I34" s="318">
        <v>10000</v>
      </c>
      <c r="J34" s="318">
        <v>1906.87</v>
      </c>
      <c r="K34" s="548">
        <v>16500</v>
      </c>
      <c r="L34" s="548">
        <v>24671.7</v>
      </c>
    </row>
    <row r="35" spans="1:12" x14ac:dyDescent="0.3">
      <c r="A35" s="244" t="s">
        <v>38</v>
      </c>
      <c r="B35" s="244"/>
      <c r="C35" s="244"/>
      <c r="D35" s="244"/>
      <c r="E35" s="280"/>
      <c r="F35" s="462"/>
      <c r="G35" s="344"/>
      <c r="H35" s="344"/>
      <c r="I35" s="318"/>
      <c r="J35" s="318"/>
      <c r="K35" s="548"/>
      <c r="L35" s="548"/>
    </row>
    <row r="36" spans="1:12" x14ac:dyDescent="0.3">
      <c r="A36" s="244" t="str">
        <f>$A$24</f>
        <v>FY 2007-2008</v>
      </c>
      <c r="B36" s="468">
        <f>B24</f>
        <v>16500</v>
      </c>
      <c r="C36" s="238">
        <v>3.25</v>
      </c>
      <c r="D36" s="238"/>
      <c r="E36" s="280"/>
      <c r="F36" s="464"/>
      <c r="G36" s="344">
        <f>B36*C36</f>
        <v>53625</v>
      </c>
      <c r="H36" s="344">
        <v>51449.24</v>
      </c>
      <c r="I36" s="318">
        <v>55250</v>
      </c>
      <c r="J36" s="318">
        <v>53257.23</v>
      </c>
      <c r="K36" s="547">
        <f>B36*C36</f>
        <v>53625</v>
      </c>
      <c r="L36" s="548">
        <v>54954.2</v>
      </c>
    </row>
    <row r="37" spans="1:12" x14ac:dyDescent="0.3">
      <c r="A37" s="244" t="s">
        <v>40</v>
      </c>
      <c r="B37" s="468">
        <v>250</v>
      </c>
      <c r="C37" s="238">
        <v>5</v>
      </c>
      <c r="D37" s="238"/>
      <c r="E37" s="280"/>
      <c r="F37" s="464"/>
      <c r="G37" s="344">
        <f>B39*C39</f>
        <v>1250</v>
      </c>
      <c r="H37" s="344">
        <v>350</v>
      </c>
      <c r="I37" s="318">
        <v>1250</v>
      </c>
      <c r="J37" s="318">
        <v>445</v>
      </c>
      <c r="K37" s="547">
        <f>B37*C37</f>
        <v>1250</v>
      </c>
      <c r="L37" s="549">
        <v>595</v>
      </c>
    </row>
    <row r="38" spans="1:12" x14ac:dyDescent="0.3">
      <c r="A38" s="244" t="str">
        <f>$A$25</f>
        <v>FY 2008-2009</v>
      </c>
      <c r="B38" s="468">
        <f>B25</f>
        <v>16100</v>
      </c>
      <c r="C38" s="467">
        <v>4</v>
      </c>
      <c r="D38" s="238"/>
      <c r="E38" s="280"/>
      <c r="F38" s="467">
        <f>B38*C38</f>
        <v>64400</v>
      </c>
      <c r="G38" s="360"/>
      <c r="H38" s="345"/>
      <c r="I38" s="321"/>
      <c r="J38" s="321"/>
      <c r="K38" s="550"/>
      <c r="L38" s="549"/>
    </row>
    <row r="39" spans="1:12" x14ac:dyDescent="0.3">
      <c r="A39" s="244" t="s">
        <v>40</v>
      </c>
      <c r="B39" s="468">
        <v>250</v>
      </c>
      <c r="C39" s="238">
        <v>5</v>
      </c>
      <c r="D39" s="238"/>
      <c r="E39" s="280"/>
      <c r="F39" s="467">
        <f>B39*C39</f>
        <v>1250</v>
      </c>
      <c r="G39" s="360"/>
      <c r="H39" s="344"/>
      <c r="I39" s="318"/>
      <c r="J39" s="318"/>
      <c r="K39" s="549"/>
      <c r="L39" s="549"/>
    </row>
    <row r="40" spans="1:12" x14ac:dyDescent="0.3">
      <c r="A40" s="465" t="str">
        <f>$A$26</f>
        <v>FY 2009-2010</v>
      </c>
      <c r="B40" s="466">
        <f>B26</f>
        <v>16100</v>
      </c>
      <c r="C40" s="467">
        <v>3.5</v>
      </c>
      <c r="D40" s="467"/>
      <c r="E40" s="487">
        <f>B40*C40</f>
        <v>56350</v>
      </c>
      <c r="G40" s="346"/>
      <c r="H40" s="345"/>
      <c r="I40" s="321"/>
      <c r="J40" s="321"/>
      <c r="K40" s="549"/>
      <c r="L40" s="549"/>
    </row>
    <row r="41" spans="1:12" x14ac:dyDescent="0.3">
      <c r="A41" s="244" t="s">
        <v>40</v>
      </c>
      <c r="B41" s="468">
        <v>100</v>
      </c>
      <c r="C41" s="238">
        <v>5</v>
      </c>
      <c r="D41" s="238"/>
      <c r="E41" s="487">
        <f>B41*C41</f>
        <v>500</v>
      </c>
      <c r="G41" s="346"/>
      <c r="H41" s="344"/>
      <c r="I41" s="318"/>
      <c r="J41" s="318"/>
      <c r="K41" s="549"/>
      <c r="L41" s="549"/>
    </row>
    <row r="42" spans="1:12" x14ac:dyDescent="0.3">
      <c r="A42" s="244" t="s">
        <v>209</v>
      </c>
      <c r="B42" s="239"/>
      <c r="C42" s="239"/>
      <c r="D42" s="238"/>
      <c r="E42" s="280"/>
      <c r="F42" s="464"/>
      <c r="G42" s="344"/>
      <c r="H42" s="344"/>
      <c r="I42" s="318"/>
      <c r="J42" s="318"/>
      <c r="K42" s="548"/>
      <c r="L42" s="548"/>
    </row>
    <row r="43" spans="1:12" x14ac:dyDescent="0.3">
      <c r="A43" s="244" t="str">
        <f>$A$24</f>
        <v>FY 2007-2008</v>
      </c>
      <c r="B43" s="468">
        <f>+B24</f>
        <v>16500</v>
      </c>
      <c r="C43" s="238">
        <v>1</v>
      </c>
      <c r="D43" s="238"/>
      <c r="E43" s="280"/>
      <c r="F43" s="464"/>
      <c r="G43" s="344">
        <f>B43*C43</f>
        <v>16500</v>
      </c>
      <c r="H43" s="344">
        <v>15830.54</v>
      </c>
      <c r="I43" s="318">
        <v>17000</v>
      </c>
      <c r="J43" s="318">
        <v>16399.86</v>
      </c>
      <c r="K43" s="547">
        <f>B43*C43</f>
        <v>16500</v>
      </c>
      <c r="L43" s="548">
        <v>33769.53</v>
      </c>
    </row>
    <row r="44" spans="1:12" x14ac:dyDescent="0.3">
      <c r="A44" s="244" t="str">
        <f>$A$25</f>
        <v>FY 2008-2009</v>
      </c>
      <c r="B44" s="468">
        <f>+B25</f>
        <v>16100</v>
      </c>
      <c r="C44" s="464">
        <v>2</v>
      </c>
      <c r="D44" s="238"/>
      <c r="E44" s="280"/>
      <c r="F44" s="464">
        <f>B44*C44</f>
        <v>32200</v>
      </c>
      <c r="G44" s="344"/>
      <c r="H44" s="346"/>
      <c r="I44" s="317"/>
      <c r="J44" s="317"/>
      <c r="K44" s="547"/>
      <c r="L44" s="547"/>
    </row>
    <row r="45" spans="1:12" x14ac:dyDescent="0.3">
      <c r="A45" s="462" t="str">
        <f>$A$26</f>
        <v>FY 2009-2010</v>
      </c>
      <c r="B45" s="463">
        <f>+B26</f>
        <v>16100</v>
      </c>
      <c r="C45" s="464">
        <v>2.5</v>
      </c>
      <c r="D45" s="464"/>
      <c r="E45" s="487">
        <f>B45*C45</f>
        <v>40250</v>
      </c>
      <c r="F45" s="464"/>
      <c r="G45" s="346"/>
      <c r="H45" s="346"/>
      <c r="I45" s="317"/>
      <c r="J45" s="317"/>
      <c r="K45" s="549"/>
      <c r="L45" s="549"/>
    </row>
    <row r="46" spans="1:12" x14ac:dyDescent="0.3">
      <c r="A46" s="462" t="s">
        <v>328</v>
      </c>
      <c r="B46" s="463"/>
      <c r="C46" s="464"/>
      <c r="D46" s="464"/>
      <c r="E46" s="283">
        <v>0</v>
      </c>
      <c r="F46" s="464">
        <v>25000</v>
      </c>
      <c r="G46" s="346">
        <v>22000</v>
      </c>
      <c r="H46" s="346">
        <v>19430.7</v>
      </c>
      <c r="I46" s="317">
        <v>22000</v>
      </c>
      <c r="J46" s="317">
        <v>21175.67</v>
      </c>
      <c r="K46" s="547">
        <v>22000</v>
      </c>
      <c r="L46" s="547">
        <v>16023</v>
      </c>
    </row>
    <row r="47" spans="1:12" x14ac:dyDescent="0.3">
      <c r="A47" s="462" t="s">
        <v>248</v>
      </c>
      <c r="B47" s="463"/>
      <c r="C47" s="464"/>
      <c r="D47" s="464"/>
      <c r="E47" s="283">
        <v>16750</v>
      </c>
      <c r="F47" s="464">
        <v>17500</v>
      </c>
      <c r="G47" s="346">
        <v>10000</v>
      </c>
      <c r="H47" s="346">
        <v>15868.75</v>
      </c>
      <c r="I47" s="317">
        <v>4000</v>
      </c>
      <c r="J47" s="317">
        <v>19385.79</v>
      </c>
      <c r="K47" s="547">
        <v>10000</v>
      </c>
      <c r="L47" s="547">
        <v>15237.4</v>
      </c>
    </row>
    <row r="48" spans="1:12" x14ac:dyDescent="0.3">
      <c r="A48" s="462" t="s">
        <v>342</v>
      </c>
      <c r="B48" s="463"/>
      <c r="C48" s="509"/>
      <c r="D48" s="464"/>
      <c r="E48" s="283">
        <v>72000</v>
      </c>
      <c r="F48" s="464">
        <v>69000</v>
      </c>
      <c r="G48" s="346">
        <v>54288</v>
      </c>
      <c r="H48" s="346">
        <v>54288</v>
      </c>
      <c r="I48" s="317">
        <v>52200</v>
      </c>
      <c r="J48" s="317">
        <v>52200</v>
      </c>
      <c r="K48" s="547">
        <v>50600</v>
      </c>
      <c r="L48" s="547">
        <v>50600</v>
      </c>
    </row>
    <row r="49" spans="1:12" x14ac:dyDescent="0.3">
      <c r="A49" s="462" t="s">
        <v>42</v>
      </c>
      <c r="B49" s="246"/>
      <c r="C49" s="246"/>
      <c r="D49" s="246"/>
      <c r="E49" s="285">
        <v>5500</v>
      </c>
      <c r="F49" s="464">
        <v>5000</v>
      </c>
      <c r="G49" s="346">
        <v>4500</v>
      </c>
      <c r="H49" s="346">
        <v>5748.39</v>
      </c>
      <c r="I49" s="317">
        <v>4500</v>
      </c>
      <c r="J49" s="317">
        <v>5265.05</v>
      </c>
      <c r="K49" s="548">
        <v>4000</v>
      </c>
      <c r="L49" s="548">
        <v>4550.0600000000004</v>
      </c>
    </row>
    <row r="50" spans="1:12" x14ac:dyDescent="0.3">
      <c r="A50" s="244" t="s">
        <v>191</v>
      </c>
      <c r="B50" s="136"/>
      <c r="C50" s="100"/>
      <c r="D50" s="62"/>
      <c r="E50" s="280">
        <v>4000</v>
      </c>
      <c r="F50" s="464">
        <v>5000</v>
      </c>
      <c r="G50" s="344">
        <v>5000</v>
      </c>
      <c r="H50" s="344">
        <v>3924.83</v>
      </c>
      <c r="I50" s="318">
        <v>5000</v>
      </c>
      <c r="J50" s="318">
        <v>4529</v>
      </c>
      <c r="K50" s="552">
        <v>5000</v>
      </c>
      <c r="L50" s="552">
        <v>3982</v>
      </c>
    </row>
    <row r="51" spans="1:12" ht="16.2" thickBot="1" x14ac:dyDescent="0.35">
      <c r="A51" s="9" t="s">
        <v>44</v>
      </c>
      <c r="B51" s="63"/>
      <c r="C51" s="62"/>
      <c r="D51" s="62"/>
      <c r="E51" s="481">
        <f t="shared" ref="E51:L51" si="0">SUM(E24:E50)</f>
        <v>830350</v>
      </c>
      <c r="F51" s="481">
        <f t="shared" si="0"/>
        <v>854650</v>
      </c>
      <c r="G51" s="517">
        <f t="shared" si="0"/>
        <v>794913</v>
      </c>
      <c r="H51" s="347">
        <f>SUM(H24:H50)</f>
        <v>739840.37999999989</v>
      </c>
      <c r="I51" s="569">
        <v>797200</v>
      </c>
      <c r="J51" s="569">
        <v>775999.81</v>
      </c>
      <c r="K51" s="553">
        <f t="shared" si="0"/>
        <v>789525</v>
      </c>
      <c r="L51" s="553">
        <f t="shared" si="0"/>
        <v>776620.57</v>
      </c>
    </row>
    <row r="52" spans="1:12" ht="16.2" thickTop="1" x14ac:dyDescent="0.3">
      <c r="A52" s="49"/>
      <c r="B52" s="49"/>
      <c r="C52" s="49"/>
      <c r="D52" s="49"/>
      <c r="E52" s="49"/>
      <c r="F52" s="150"/>
      <c r="G52" s="348"/>
      <c r="H52" s="348"/>
      <c r="I52" s="527"/>
      <c r="J52" s="527"/>
      <c r="K52" s="541"/>
      <c r="L52" s="541"/>
    </row>
    <row r="53" spans="1:12" x14ac:dyDescent="0.3">
      <c r="A53" s="9" t="s">
        <v>46</v>
      </c>
      <c r="B53" s="63"/>
      <c r="C53" s="62"/>
      <c r="D53" s="62"/>
      <c r="E53" s="62"/>
      <c r="F53" s="142"/>
      <c r="G53" s="364"/>
      <c r="H53" s="348"/>
      <c r="I53" s="527"/>
      <c r="J53" s="527"/>
      <c r="K53" s="541"/>
      <c r="L53" s="541"/>
    </row>
    <row r="54" spans="1:12" x14ac:dyDescent="0.3">
      <c r="A54" s="9" t="s">
        <v>47</v>
      </c>
      <c r="B54" s="63"/>
      <c r="C54" s="62"/>
      <c r="D54" s="62"/>
      <c r="E54" s="62"/>
      <c r="F54" s="142"/>
      <c r="G54" s="364"/>
      <c r="H54" s="348"/>
      <c r="I54" s="527"/>
      <c r="J54" s="527"/>
      <c r="K54" s="541"/>
      <c r="L54" s="541"/>
    </row>
    <row r="55" spans="1:12" x14ac:dyDescent="0.3">
      <c r="A55" s="244" t="s">
        <v>343</v>
      </c>
      <c r="B55" s="468"/>
      <c r="C55" s="244"/>
      <c r="D55" s="244"/>
      <c r="E55" s="244">
        <v>1250</v>
      </c>
      <c r="F55" s="462">
        <v>1560</v>
      </c>
      <c r="G55" s="344">
        <v>1650</v>
      </c>
      <c r="H55" s="344">
        <v>1150</v>
      </c>
      <c r="I55" s="318">
        <v>1650</v>
      </c>
      <c r="J55" s="318">
        <v>1464.75</v>
      </c>
      <c r="K55" s="549">
        <v>1560</v>
      </c>
      <c r="L55" s="549">
        <v>1538</v>
      </c>
    </row>
    <row r="56" spans="1:12" x14ac:dyDescent="0.3">
      <c r="A56" s="244" t="s">
        <v>177</v>
      </c>
      <c r="B56" s="468"/>
      <c r="C56" s="244"/>
      <c r="D56" s="244"/>
      <c r="E56" s="244">
        <v>200</v>
      </c>
      <c r="F56" s="462">
        <v>200</v>
      </c>
      <c r="G56" s="344">
        <v>50</v>
      </c>
      <c r="H56" s="344">
        <v>295.75</v>
      </c>
      <c r="I56" s="318">
        <v>50</v>
      </c>
      <c r="J56" s="318">
        <v>272.14</v>
      </c>
      <c r="K56" s="549">
        <v>50</v>
      </c>
      <c r="L56" s="549">
        <v>197.75</v>
      </c>
    </row>
    <row r="57" spans="1:12" x14ac:dyDescent="0.3">
      <c r="A57" s="462" t="s">
        <v>159</v>
      </c>
      <c r="B57" s="463"/>
      <c r="C57" s="462"/>
      <c r="D57" s="462"/>
      <c r="E57" s="462">
        <v>13500</v>
      </c>
      <c r="F57" s="462">
        <v>14000</v>
      </c>
      <c r="G57" s="346">
        <v>15000</v>
      </c>
      <c r="H57" s="346">
        <v>13310.64</v>
      </c>
      <c r="I57" s="317">
        <v>15000</v>
      </c>
      <c r="J57" s="317">
        <v>10738.69</v>
      </c>
      <c r="K57" s="554">
        <v>15000</v>
      </c>
      <c r="L57" s="554">
        <v>13624.98</v>
      </c>
    </row>
    <row r="58" spans="1:12" x14ac:dyDescent="0.3">
      <c r="A58" s="244" t="s">
        <v>161</v>
      </c>
      <c r="B58" s="468"/>
      <c r="C58" s="244"/>
      <c r="D58" s="244"/>
      <c r="E58" s="244">
        <v>1680</v>
      </c>
      <c r="F58" s="462">
        <v>1600</v>
      </c>
      <c r="G58" s="346">
        <v>1600</v>
      </c>
      <c r="H58" s="344">
        <v>1665</v>
      </c>
      <c r="I58" s="318">
        <v>1200</v>
      </c>
      <c r="J58" s="318">
        <v>1568.12</v>
      </c>
      <c r="K58" s="549">
        <v>1200</v>
      </c>
      <c r="L58" s="549">
        <v>1409.5</v>
      </c>
    </row>
    <row r="59" spans="1:12" x14ac:dyDescent="0.3">
      <c r="A59" s="244" t="s">
        <v>65</v>
      </c>
      <c r="B59" s="468"/>
      <c r="C59" s="244"/>
      <c r="D59" s="244"/>
      <c r="E59" s="244">
        <v>6800</v>
      </c>
      <c r="F59" s="462">
        <v>6800</v>
      </c>
      <c r="G59" s="346">
        <v>6200</v>
      </c>
      <c r="H59" s="344">
        <v>2843.75</v>
      </c>
      <c r="I59" s="318">
        <v>10000</v>
      </c>
      <c r="J59" s="318">
        <v>6675.02</v>
      </c>
      <c r="K59" s="549">
        <v>5400</v>
      </c>
      <c r="L59" s="549">
        <v>1130.1099999999999</v>
      </c>
    </row>
    <row r="60" spans="1:12" x14ac:dyDescent="0.3">
      <c r="A60" s="244" t="s">
        <v>60</v>
      </c>
      <c r="B60" s="468"/>
      <c r="C60" s="244"/>
      <c r="D60" s="244"/>
      <c r="E60" s="244">
        <v>4400</v>
      </c>
      <c r="F60" s="462">
        <v>4400</v>
      </c>
      <c r="G60" s="344">
        <v>2750</v>
      </c>
      <c r="H60" s="344">
        <v>2400</v>
      </c>
      <c r="I60" s="318">
        <v>2350</v>
      </c>
      <c r="J60" s="318">
        <v>4039</v>
      </c>
      <c r="K60" s="549">
        <v>2350</v>
      </c>
      <c r="L60" s="549">
        <v>2511</v>
      </c>
    </row>
    <row r="61" spans="1:12" x14ac:dyDescent="0.3">
      <c r="A61" s="244" t="s">
        <v>229</v>
      </c>
      <c r="B61" s="468"/>
      <c r="C61" s="244"/>
      <c r="D61" s="244"/>
      <c r="E61" s="244">
        <v>3600</v>
      </c>
      <c r="F61" s="462">
        <v>2800</v>
      </c>
      <c r="G61" s="346">
        <v>4000</v>
      </c>
      <c r="H61" s="344">
        <v>3424.75</v>
      </c>
      <c r="I61" s="318">
        <v>5000</v>
      </c>
      <c r="J61" s="318">
        <v>3194.36</v>
      </c>
      <c r="K61" s="549">
        <v>7400</v>
      </c>
      <c r="L61" s="549">
        <v>3690.19</v>
      </c>
    </row>
    <row r="62" spans="1:12" x14ac:dyDescent="0.3">
      <c r="A62" s="244" t="s">
        <v>246</v>
      </c>
      <c r="B62" s="468"/>
      <c r="C62" s="244"/>
      <c r="D62" s="244"/>
      <c r="E62" s="244">
        <v>6800</v>
      </c>
      <c r="F62" s="462">
        <v>7250</v>
      </c>
      <c r="G62" s="346">
        <v>7400</v>
      </c>
      <c r="H62" s="344">
        <v>6728.84</v>
      </c>
      <c r="I62" s="318">
        <v>7300</v>
      </c>
      <c r="J62" s="318">
        <v>7118.54</v>
      </c>
      <c r="K62" s="549">
        <v>7200</v>
      </c>
      <c r="L62" s="549">
        <v>7365.54</v>
      </c>
    </row>
    <row r="63" spans="1:12" x14ac:dyDescent="0.3">
      <c r="A63" s="244" t="s">
        <v>252</v>
      </c>
      <c r="B63" s="468"/>
      <c r="C63" s="244"/>
      <c r="D63" s="244"/>
      <c r="E63" s="244">
        <v>26000</v>
      </c>
      <c r="F63" s="462">
        <v>23200</v>
      </c>
      <c r="G63" s="346">
        <v>19800</v>
      </c>
      <c r="H63" s="344">
        <v>23779.51</v>
      </c>
      <c r="I63" s="318">
        <v>18000</v>
      </c>
      <c r="J63" s="318">
        <v>21561.49</v>
      </c>
      <c r="K63" s="549">
        <v>18000</v>
      </c>
      <c r="L63" s="549">
        <v>18674.68</v>
      </c>
    </row>
    <row r="64" spans="1:12" x14ac:dyDescent="0.3">
      <c r="A64" s="244" t="s">
        <v>176</v>
      </c>
      <c r="B64" s="468"/>
      <c r="C64" s="244"/>
      <c r="D64" s="244"/>
      <c r="E64" s="244">
        <v>250</v>
      </c>
      <c r="F64" s="462">
        <v>100</v>
      </c>
      <c r="G64" s="344">
        <v>100</v>
      </c>
      <c r="H64" s="344">
        <v>9.2200000000000006</v>
      </c>
      <c r="I64" s="318">
        <v>100</v>
      </c>
      <c r="J64" s="318">
        <v>0</v>
      </c>
      <c r="K64" s="549">
        <v>100</v>
      </c>
      <c r="L64" s="549"/>
    </row>
    <row r="65" spans="1:12" x14ac:dyDescent="0.3">
      <c r="A65" s="244" t="s">
        <v>292</v>
      </c>
      <c r="B65" s="468"/>
      <c r="C65" s="244"/>
      <c r="D65" s="244"/>
      <c r="E65" s="244">
        <v>54800</v>
      </c>
      <c r="F65" s="462">
        <v>58100</v>
      </c>
      <c r="G65" s="346">
        <v>36800</v>
      </c>
      <c r="H65" s="344">
        <v>40301.11</v>
      </c>
      <c r="I65" s="318">
        <v>35000</v>
      </c>
      <c r="J65" s="318">
        <v>32853.35</v>
      </c>
      <c r="K65" s="549">
        <v>45760</v>
      </c>
      <c r="L65" s="549">
        <v>48205.14</v>
      </c>
    </row>
    <row r="66" spans="1:12" x14ac:dyDescent="0.3">
      <c r="A66" s="244" t="s">
        <v>57</v>
      </c>
      <c r="B66" s="468"/>
      <c r="C66" s="244"/>
      <c r="D66" s="244"/>
      <c r="E66" s="244">
        <v>6250</v>
      </c>
      <c r="F66" s="462">
        <v>5750</v>
      </c>
      <c r="G66" s="346">
        <v>4500</v>
      </c>
      <c r="H66" s="344">
        <v>7117.81</v>
      </c>
      <c r="I66" s="318">
        <v>4200</v>
      </c>
      <c r="J66" s="318">
        <v>4066.9</v>
      </c>
      <c r="K66" s="549">
        <v>4200</v>
      </c>
      <c r="L66" s="549">
        <v>6038.53</v>
      </c>
    </row>
    <row r="67" spans="1:12" x14ac:dyDescent="0.3">
      <c r="A67" s="244" t="s">
        <v>52</v>
      </c>
      <c r="B67" s="468"/>
      <c r="C67" s="244"/>
      <c r="D67" s="244"/>
      <c r="E67" s="244">
        <v>24400</v>
      </c>
      <c r="F67" s="462">
        <v>23400</v>
      </c>
      <c r="G67" s="346">
        <v>21500</v>
      </c>
      <c r="H67" s="344">
        <v>20862</v>
      </c>
      <c r="I67" s="318">
        <v>23000</v>
      </c>
      <c r="J67" s="318">
        <v>20263.23</v>
      </c>
      <c r="K67" s="549">
        <v>20500</v>
      </c>
      <c r="L67" s="549">
        <v>19549.38</v>
      </c>
    </row>
    <row r="68" spans="1:12" x14ac:dyDescent="0.3">
      <c r="A68" s="244" t="s">
        <v>344</v>
      </c>
      <c r="B68" s="468"/>
      <c r="C68" s="244"/>
      <c r="D68" s="244"/>
      <c r="E68" s="244">
        <v>24000</v>
      </c>
      <c r="F68" s="462">
        <v>22500</v>
      </c>
      <c r="G68" s="344">
        <v>20500</v>
      </c>
      <c r="H68" s="344">
        <v>20704.22</v>
      </c>
      <c r="I68" s="318">
        <v>19000</v>
      </c>
      <c r="J68" s="318">
        <v>19010.12</v>
      </c>
      <c r="K68" s="549">
        <v>17500</v>
      </c>
      <c r="L68" s="549">
        <v>17900.259999999998</v>
      </c>
    </row>
    <row r="69" spans="1:12" x14ac:dyDescent="0.3">
      <c r="A69" s="244" t="s">
        <v>211</v>
      </c>
      <c r="B69" s="468"/>
      <c r="C69" s="244"/>
      <c r="D69" s="244"/>
      <c r="E69" s="244">
        <v>5000</v>
      </c>
      <c r="F69" s="462">
        <v>6000</v>
      </c>
      <c r="G69" s="346">
        <v>4950</v>
      </c>
      <c r="H69" s="344">
        <v>6052.13</v>
      </c>
      <c r="I69" s="318">
        <v>7000</v>
      </c>
      <c r="J69" s="318">
        <v>7833.26</v>
      </c>
      <c r="K69" s="549">
        <v>8000</v>
      </c>
      <c r="L69" s="549">
        <v>3637.28</v>
      </c>
    </row>
    <row r="70" spans="1:12" x14ac:dyDescent="0.3">
      <c r="A70" s="462" t="s">
        <v>117</v>
      </c>
      <c r="B70" s="463"/>
      <c r="C70" s="462"/>
      <c r="D70" s="462"/>
      <c r="E70" s="462">
        <v>13500</v>
      </c>
      <c r="F70" s="462">
        <v>14500</v>
      </c>
      <c r="G70" s="346">
        <v>7500</v>
      </c>
      <c r="H70" s="346">
        <v>11074.72</v>
      </c>
      <c r="I70" s="317">
        <v>7500</v>
      </c>
      <c r="J70" s="317">
        <v>18352.900000000001</v>
      </c>
      <c r="K70" s="554">
        <v>7500</v>
      </c>
      <c r="L70" s="554">
        <v>11320.46</v>
      </c>
    </row>
    <row r="71" spans="1:12" x14ac:dyDescent="0.3">
      <c r="A71" s="244" t="s">
        <v>157</v>
      </c>
      <c r="B71" s="468"/>
      <c r="C71" s="244"/>
      <c r="D71" s="244"/>
      <c r="E71" s="244">
        <v>750</v>
      </c>
      <c r="F71" s="462">
        <v>1250</v>
      </c>
      <c r="G71" s="344">
        <v>150</v>
      </c>
      <c r="H71" s="344">
        <v>150</v>
      </c>
      <c r="I71" s="318">
        <v>300</v>
      </c>
      <c r="J71" s="318">
        <v>150</v>
      </c>
      <c r="K71" s="549">
        <v>300</v>
      </c>
      <c r="L71" s="549">
        <v>300</v>
      </c>
    </row>
    <row r="72" spans="1:12" x14ac:dyDescent="0.3">
      <c r="A72" s="244" t="s">
        <v>333</v>
      </c>
      <c r="B72" s="468"/>
      <c r="C72" s="244"/>
      <c r="D72" s="244"/>
      <c r="E72" s="244">
        <v>125000</v>
      </c>
      <c r="F72" s="462">
        <v>123800</v>
      </c>
      <c r="G72" s="344">
        <v>113500</v>
      </c>
      <c r="H72" s="344">
        <v>107079.63</v>
      </c>
      <c r="I72" s="318">
        <v>110000</v>
      </c>
      <c r="J72" s="318">
        <v>113120.22</v>
      </c>
      <c r="K72" s="549">
        <v>99900</v>
      </c>
      <c r="L72" s="549">
        <v>92646.09</v>
      </c>
    </row>
    <row r="73" spans="1:12" x14ac:dyDescent="0.3">
      <c r="A73" s="244" t="s">
        <v>294</v>
      </c>
      <c r="B73" s="468"/>
      <c r="C73" s="244"/>
      <c r="D73" s="244"/>
      <c r="E73" s="244">
        <v>9000</v>
      </c>
      <c r="F73" s="462">
        <v>9000</v>
      </c>
      <c r="G73" s="344">
        <v>7250</v>
      </c>
      <c r="H73" s="344">
        <v>8018.71</v>
      </c>
      <c r="I73" s="318">
        <v>7250</v>
      </c>
      <c r="J73" s="318">
        <v>4661.43</v>
      </c>
      <c r="K73" s="549">
        <v>7250</v>
      </c>
      <c r="L73" s="549">
        <v>6323.53</v>
      </c>
    </row>
    <row r="74" spans="1:12" x14ac:dyDescent="0.3">
      <c r="A74" s="244" t="s">
        <v>332</v>
      </c>
      <c r="B74" s="239"/>
      <c r="C74" s="468"/>
      <c r="D74" s="244"/>
      <c r="E74" s="244">
        <v>65500</v>
      </c>
      <c r="F74" s="462">
        <v>63580</v>
      </c>
      <c r="G74" s="344">
        <v>60840</v>
      </c>
      <c r="H74" s="344">
        <v>61492.07</v>
      </c>
      <c r="I74" s="318">
        <v>58500</v>
      </c>
      <c r="J74" s="318">
        <v>58720.160000000003</v>
      </c>
      <c r="K74" s="549">
        <v>55700</v>
      </c>
      <c r="L74" s="549">
        <v>56280.95</v>
      </c>
    </row>
    <row r="75" spans="1:12" x14ac:dyDescent="0.3">
      <c r="A75" s="462" t="s">
        <v>331</v>
      </c>
      <c r="B75" s="463"/>
      <c r="C75" s="464"/>
      <c r="D75" s="464"/>
      <c r="E75" s="462">
        <v>101225</v>
      </c>
      <c r="F75" s="462">
        <v>97335</v>
      </c>
      <c r="G75" s="346">
        <v>94500</v>
      </c>
      <c r="H75" s="346">
        <v>98614.9</v>
      </c>
      <c r="I75" s="317">
        <v>90700</v>
      </c>
      <c r="J75" s="317">
        <v>94420.22</v>
      </c>
      <c r="K75" s="554">
        <v>88055</v>
      </c>
      <c r="L75" s="554">
        <v>90506.19</v>
      </c>
    </row>
    <row r="76" spans="1:12" x14ac:dyDescent="0.3">
      <c r="A76" s="244" t="s">
        <v>245</v>
      </c>
      <c r="B76" s="468"/>
      <c r="C76" s="244"/>
      <c r="D76" s="244"/>
      <c r="E76" s="244">
        <v>8750</v>
      </c>
      <c r="F76" s="462">
        <v>8400</v>
      </c>
      <c r="G76" s="344">
        <v>8050</v>
      </c>
      <c r="H76" s="344">
        <v>8050</v>
      </c>
      <c r="I76" s="318">
        <v>7800</v>
      </c>
      <c r="J76" s="318">
        <v>7800</v>
      </c>
      <c r="K76" s="549">
        <v>7280</v>
      </c>
      <c r="L76" s="549">
        <v>7280</v>
      </c>
    </row>
    <row r="77" spans="1:12" x14ac:dyDescent="0.3">
      <c r="A77" s="462" t="s">
        <v>247</v>
      </c>
      <c r="B77" s="463"/>
      <c r="C77" s="462"/>
      <c r="D77" s="462"/>
      <c r="E77" s="462">
        <v>2400</v>
      </c>
      <c r="F77" s="462">
        <v>2100</v>
      </c>
      <c r="G77" s="346">
        <v>2000</v>
      </c>
      <c r="H77" s="346">
        <v>2209.6799999999998</v>
      </c>
      <c r="I77" s="317">
        <v>1750</v>
      </c>
      <c r="J77" s="317">
        <v>1275.3499999999999</v>
      </c>
      <c r="K77" s="549">
        <v>1750</v>
      </c>
      <c r="L77" s="549">
        <v>1688.85</v>
      </c>
    </row>
    <row r="78" spans="1:12" x14ac:dyDescent="0.3">
      <c r="A78" s="244" t="s">
        <v>223</v>
      </c>
      <c r="B78" s="468"/>
      <c r="C78" s="238"/>
      <c r="D78" s="238"/>
      <c r="E78" s="244">
        <v>600</v>
      </c>
      <c r="F78" s="462">
        <v>1000</v>
      </c>
      <c r="G78" s="344">
        <v>1100</v>
      </c>
      <c r="H78" s="344">
        <v>587.42999999999995</v>
      </c>
      <c r="I78" s="318">
        <v>1100</v>
      </c>
      <c r="J78" s="318">
        <v>816.22</v>
      </c>
      <c r="K78" s="549">
        <v>1000</v>
      </c>
      <c r="L78" s="549">
        <v>1081</v>
      </c>
    </row>
    <row r="79" spans="1:12" x14ac:dyDescent="0.3">
      <c r="A79" s="244" t="s">
        <v>172</v>
      </c>
      <c r="B79" s="468"/>
      <c r="C79" s="244"/>
      <c r="D79" s="244"/>
      <c r="E79" s="244">
        <v>1650</v>
      </c>
      <c r="F79" s="462">
        <v>1500</v>
      </c>
      <c r="G79" s="344">
        <v>1750</v>
      </c>
      <c r="H79" s="344">
        <v>1270.79</v>
      </c>
      <c r="I79" s="318">
        <v>1750</v>
      </c>
      <c r="J79" s="318">
        <v>1167.3</v>
      </c>
      <c r="K79" s="549">
        <v>1900</v>
      </c>
      <c r="L79" s="549">
        <v>455.44</v>
      </c>
    </row>
    <row r="80" spans="1:12" x14ac:dyDescent="0.3">
      <c r="A80" s="244" t="s">
        <v>56</v>
      </c>
      <c r="B80" s="468"/>
      <c r="C80" s="244"/>
      <c r="D80" s="244"/>
      <c r="E80" s="244">
        <v>2750</v>
      </c>
      <c r="F80" s="462">
        <v>4400</v>
      </c>
      <c r="G80" s="344">
        <v>4000</v>
      </c>
      <c r="H80" s="344">
        <v>1496.3</v>
      </c>
      <c r="I80" s="318">
        <v>4000</v>
      </c>
      <c r="J80" s="318">
        <v>2180.06</v>
      </c>
      <c r="K80" s="549">
        <v>4500</v>
      </c>
      <c r="L80" s="549">
        <v>4226.8500000000004</v>
      </c>
    </row>
    <row r="81" spans="1:12" x14ac:dyDescent="0.3">
      <c r="A81" s="244" t="s">
        <v>158</v>
      </c>
      <c r="B81" s="468"/>
      <c r="C81" s="244"/>
      <c r="D81" s="244"/>
      <c r="E81" s="244">
        <v>16500</v>
      </c>
      <c r="F81" s="462">
        <v>18000</v>
      </c>
      <c r="G81" s="344">
        <v>7650</v>
      </c>
      <c r="H81" s="344">
        <v>7563.25</v>
      </c>
      <c r="I81" s="318">
        <v>7000</v>
      </c>
      <c r="J81" s="318">
        <v>6242.53</v>
      </c>
      <c r="K81" s="555">
        <v>7500</v>
      </c>
      <c r="L81" s="555">
        <v>7227.28</v>
      </c>
    </row>
    <row r="82" spans="1:12" ht="16.2" thickBot="1" x14ac:dyDescent="0.35">
      <c r="A82" s="9" t="s">
        <v>73</v>
      </c>
      <c r="B82" s="63"/>
      <c r="C82" s="276"/>
      <c r="D82" s="49"/>
      <c r="E82" s="489">
        <f t="shared" ref="E82:L82" si="1">SUM(E55:E81)</f>
        <v>526555</v>
      </c>
      <c r="F82" s="489">
        <f t="shared" si="1"/>
        <v>522525</v>
      </c>
      <c r="G82" s="349">
        <f t="shared" si="1"/>
        <v>455090</v>
      </c>
      <c r="H82" s="349">
        <f t="shared" si="1"/>
        <v>458252.20999999996</v>
      </c>
      <c r="I82" s="327">
        <v>446500</v>
      </c>
      <c r="J82" s="327">
        <v>449565.36</v>
      </c>
      <c r="K82" s="556">
        <f t="shared" si="1"/>
        <v>436855</v>
      </c>
      <c r="L82" s="556">
        <f t="shared" si="1"/>
        <v>424808.98</v>
      </c>
    </row>
    <row r="83" spans="1:12" ht="16.2" thickTop="1" x14ac:dyDescent="0.3">
      <c r="A83" s="49"/>
      <c r="B83" s="49"/>
      <c r="C83" s="49"/>
      <c r="D83" s="49"/>
      <c r="E83" s="49"/>
      <c r="F83" s="150"/>
      <c r="G83" s="344"/>
      <c r="H83" s="344"/>
      <c r="I83" s="318"/>
      <c r="J83" s="318"/>
      <c r="K83" s="548"/>
      <c r="L83" s="548"/>
    </row>
    <row r="84" spans="1:12" x14ac:dyDescent="0.3">
      <c r="A84" s="9" t="s">
        <v>74</v>
      </c>
      <c r="B84" s="49"/>
      <c r="C84" s="49"/>
      <c r="D84" s="49"/>
      <c r="E84" s="49"/>
      <c r="F84" s="150"/>
      <c r="G84" s="344"/>
      <c r="H84" s="344"/>
      <c r="I84" s="318"/>
      <c r="J84" s="318"/>
      <c r="K84" s="548"/>
      <c r="L84" s="548"/>
    </row>
    <row r="85" spans="1:12" x14ac:dyDescent="0.3">
      <c r="A85" s="244" t="s">
        <v>197</v>
      </c>
      <c r="B85" s="244"/>
      <c r="C85" s="244"/>
      <c r="D85" s="244"/>
      <c r="E85" s="244">
        <v>34000</v>
      </c>
      <c r="F85" s="513">
        <v>32760</v>
      </c>
      <c r="G85" s="344">
        <v>36400</v>
      </c>
      <c r="H85" s="350">
        <v>35941.32</v>
      </c>
      <c r="I85" s="319">
        <v>35000</v>
      </c>
      <c r="J85" s="319">
        <v>35000</v>
      </c>
      <c r="K85" s="549">
        <v>32240</v>
      </c>
      <c r="L85" s="549">
        <v>32240</v>
      </c>
    </row>
    <row r="86" spans="1:12" x14ac:dyDescent="0.3">
      <c r="A86" s="244" t="s">
        <v>198</v>
      </c>
      <c r="B86" s="244"/>
      <c r="C86" s="244"/>
      <c r="D86" s="244"/>
      <c r="E86" s="244">
        <v>12000</v>
      </c>
      <c r="F86" s="462">
        <v>12980</v>
      </c>
      <c r="G86" s="344">
        <v>12480</v>
      </c>
      <c r="H86" s="350">
        <v>12480</v>
      </c>
      <c r="I86" s="319">
        <v>12000</v>
      </c>
      <c r="J86" s="319">
        <v>12000</v>
      </c>
      <c r="K86" s="549">
        <v>10300</v>
      </c>
      <c r="L86" s="549">
        <v>10276.41</v>
      </c>
    </row>
    <row r="87" spans="1:12" x14ac:dyDescent="0.3">
      <c r="A87" s="244" t="s">
        <v>345</v>
      </c>
      <c r="B87" s="244"/>
      <c r="C87" s="244"/>
      <c r="D87" s="244"/>
      <c r="E87" s="244">
        <v>3750</v>
      </c>
      <c r="F87" s="462">
        <v>4330</v>
      </c>
      <c r="G87" s="344">
        <v>4160</v>
      </c>
      <c r="H87" s="350">
        <v>4160</v>
      </c>
      <c r="I87" s="319">
        <v>4000</v>
      </c>
      <c r="J87" s="319">
        <v>3988.61</v>
      </c>
      <c r="K87" s="549">
        <v>3650</v>
      </c>
      <c r="L87" s="549">
        <v>3650</v>
      </c>
    </row>
    <row r="88" spans="1:12" x14ac:dyDescent="0.3">
      <c r="A88" s="244" t="s">
        <v>346</v>
      </c>
      <c r="B88" s="244"/>
      <c r="C88" s="244"/>
      <c r="D88" s="244"/>
      <c r="E88" s="244">
        <v>4500</v>
      </c>
      <c r="F88" s="462">
        <v>4870</v>
      </c>
      <c r="G88" s="344">
        <v>4680</v>
      </c>
      <c r="H88" s="350">
        <v>3894.87</v>
      </c>
      <c r="I88" s="319">
        <v>4500</v>
      </c>
      <c r="J88" s="319">
        <v>4408.6899999999996</v>
      </c>
      <c r="K88" s="549">
        <v>4160</v>
      </c>
      <c r="L88" s="549">
        <v>4160</v>
      </c>
    </row>
    <row r="89" spans="1:12" x14ac:dyDescent="0.3">
      <c r="A89" s="244" t="s">
        <v>313</v>
      </c>
      <c r="B89" s="244"/>
      <c r="C89" s="244"/>
      <c r="D89" s="244"/>
      <c r="E89" s="244">
        <v>4000</v>
      </c>
      <c r="F89" s="462">
        <v>8500</v>
      </c>
      <c r="G89" s="344">
        <v>8000</v>
      </c>
      <c r="H89" s="350">
        <v>8567.43</v>
      </c>
      <c r="I89" s="319"/>
      <c r="J89" s="319"/>
      <c r="K89" s="549"/>
      <c r="L89" s="549"/>
    </row>
    <row r="90" spans="1:12" x14ac:dyDescent="0.3">
      <c r="A90" s="462" t="s">
        <v>326</v>
      </c>
      <c r="B90" s="462"/>
      <c r="C90" s="462"/>
      <c r="D90" s="462"/>
      <c r="E90" s="462">
        <v>20500</v>
      </c>
      <c r="F90" s="462">
        <v>20500</v>
      </c>
      <c r="G90" s="344">
        <v>29120</v>
      </c>
      <c r="H90" s="350">
        <v>30606.07</v>
      </c>
      <c r="I90" s="319">
        <v>28000</v>
      </c>
      <c r="J90" s="319">
        <v>30375.56</v>
      </c>
      <c r="K90" s="549">
        <v>25800</v>
      </c>
      <c r="L90" s="549">
        <v>28751.07</v>
      </c>
    </row>
    <row r="91" spans="1:12" x14ac:dyDescent="0.3">
      <c r="A91" s="244" t="s">
        <v>327</v>
      </c>
      <c r="B91" s="244"/>
      <c r="C91" s="244"/>
      <c r="D91" s="244"/>
      <c r="E91" s="244">
        <v>18000</v>
      </c>
      <c r="F91" s="462">
        <v>15300</v>
      </c>
      <c r="G91" s="344"/>
      <c r="H91" s="350">
        <v>0</v>
      </c>
      <c r="I91" s="319"/>
      <c r="J91" s="319"/>
      <c r="K91" s="549"/>
      <c r="L91" s="549"/>
    </row>
    <row r="92" spans="1:12" x14ac:dyDescent="0.3">
      <c r="A92" s="244" t="s">
        <v>325</v>
      </c>
      <c r="B92" s="244"/>
      <c r="C92" s="244"/>
      <c r="D92" s="244"/>
      <c r="E92" s="507">
        <v>47500</v>
      </c>
      <c r="F92" s="490">
        <v>50000</v>
      </c>
      <c r="G92" s="515">
        <v>74880</v>
      </c>
      <c r="H92" s="351">
        <v>48569.97</v>
      </c>
      <c r="I92" s="328">
        <v>72000</v>
      </c>
      <c r="J92" s="328">
        <v>53837.53</v>
      </c>
      <c r="K92" s="557">
        <v>55000</v>
      </c>
      <c r="L92" s="557">
        <v>38073.269999999997</v>
      </c>
    </row>
    <row r="93" spans="1:12" x14ac:dyDescent="0.3">
      <c r="A93" s="57" t="s">
        <v>87</v>
      </c>
      <c r="B93" s="49"/>
      <c r="C93" s="49"/>
      <c r="D93" s="49"/>
      <c r="E93" s="280">
        <f t="shared" ref="E93:K93" si="2">SUM(E85:E92)</f>
        <v>144250</v>
      </c>
      <c r="F93" s="280">
        <f t="shared" si="2"/>
        <v>149240</v>
      </c>
      <c r="G93" s="344">
        <f t="shared" si="2"/>
        <v>169720</v>
      </c>
      <c r="H93" s="344">
        <f t="shared" si="2"/>
        <v>144219.66</v>
      </c>
      <c r="I93" s="318">
        <v>155500</v>
      </c>
      <c r="J93" s="318">
        <v>139610.39000000001</v>
      </c>
      <c r="K93" s="548">
        <f t="shared" si="2"/>
        <v>131150</v>
      </c>
      <c r="L93" s="548">
        <f>SUM(L85:L92)</f>
        <v>117150.75</v>
      </c>
    </row>
    <row r="94" spans="1:12" x14ac:dyDescent="0.3">
      <c r="A94" s="49"/>
      <c r="B94" s="49"/>
      <c r="C94" s="49"/>
      <c r="D94" s="49"/>
      <c r="E94" s="49"/>
      <c r="F94" s="150"/>
      <c r="G94" s="344"/>
      <c r="H94" s="344"/>
      <c r="I94" s="318"/>
      <c r="J94" s="318"/>
      <c r="K94" s="548"/>
      <c r="L94" s="548"/>
    </row>
    <row r="95" spans="1:12" x14ac:dyDescent="0.3">
      <c r="A95" s="9" t="s">
        <v>88</v>
      </c>
      <c r="B95" s="49"/>
      <c r="C95" s="49"/>
      <c r="D95" s="49"/>
      <c r="E95" s="49"/>
      <c r="F95" s="150"/>
      <c r="G95" s="344"/>
      <c r="H95" s="344"/>
      <c r="I95" s="318"/>
      <c r="J95" s="318"/>
      <c r="K95" s="548"/>
      <c r="L95" s="548"/>
    </row>
    <row r="96" spans="1:12" x14ac:dyDescent="0.3">
      <c r="A96" s="485" t="s">
        <v>287</v>
      </c>
      <c r="B96" s="244"/>
      <c r="C96" s="244"/>
      <c r="D96" s="244"/>
      <c r="E96" s="244">
        <v>250</v>
      </c>
      <c r="F96" s="462">
        <v>300</v>
      </c>
      <c r="G96" s="344">
        <v>500</v>
      </c>
      <c r="H96" s="344">
        <v>0</v>
      </c>
      <c r="I96" s="318">
        <v>500</v>
      </c>
      <c r="J96" s="318">
        <v>0</v>
      </c>
      <c r="K96" s="548">
        <v>500</v>
      </c>
      <c r="L96" s="548">
        <v>0</v>
      </c>
    </row>
    <row r="97" spans="1:12" x14ac:dyDescent="0.3">
      <c r="A97" s="244" t="s">
        <v>70</v>
      </c>
      <c r="B97" s="244"/>
      <c r="C97" s="244"/>
      <c r="D97" s="244"/>
      <c r="E97" s="244">
        <v>1000</v>
      </c>
      <c r="F97" s="462">
        <v>1000</v>
      </c>
      <c r="G97" s="344">
        <v>1500</v>
      </c>
      <c r="H97" s="352">
        <v>2113.73</v>
      </c>
      <c r="I97" s="326">
        <v>1500</v>
      </c>
      <c r="J97" s="326">
        <v>1634.09</v>
      </c>
      <c r="K97" s="555">
        <v>500</v>
      </c>
      <c r="L97" s="555">
        <v>683.09</v>
      </c>
    </row>
    <row r="98" spans="1:12" x14ac:dyDescent="0.3">
      <c r="A98" s="244" t="s">
        <v>222</v>
      </c>
      <c r="B98" s="244"/>
      <c r="C98" s="244"/>
      <c r="D98" s="244"/>
      <c r="E98" s="244">
        <v>250</v>
      </c>
      <c r="F98" s="462">
        <v>300</v>
      </c>
      <c r="G98" s="344">
        <v>200</v>
      </c>
      <c r="H98" s="350">
        <v>0</v>
      </c>
      <c r="I98" s="319">
        <v>200</v>
      </c>
      <c r="J98" s="319">
        <v>0</v>
      </c>
      <c r="K98" s="549">
        <v>400</v>
      </c>
      <c r="L98" s="549">
        <v>0</v>
      </c>
    </row>
    <row r="99" spans="1:12" x14ac:dyDescent="0.3">
      <c r="A99" s="244" t="s">
        <v>94</v>
      </c>
      <c r="B99" s="244"/>
      <c r="C99" s="244"/>
      <c r="D99" s="244"/>
      <c r="E99" s="244">
        <v>1200</v>
      </c>
      <c r="F99" s="462">
        <v>1000</v>
      </c>
      <c r="G99" s="344">
        <v>1200</v>
      </c>
      <c r="H99" s="350">
        <v>1608.98</v>
      </c>
      <c r="I99" s="319">
        <v>1200</v>
      </c>
      <c r="J99" s="319">
        <v>865.6</v>
      </c>
      <c r="K99" s="549">
        <v>1200</v>
      </c>
      <c r="L99" s="549">
        <v>800.23</v>
      </c>
    </row>
    <row r="100" spans="1:12" x14ac:dyDescent="0.3">
      <c r="A100" s="244" t="s">
        <v>338</v>
      </c>
      <c r="B100" s="244"/>
      <c r="C100" s="244"/>
      <c r="D100" s="244"/>
      <c r="E100" s="244">
        <v>4200</v>
      </c>
      <c r="F100" s="462">
        <v>4200</v>
      </c>
      <c r="G100" s="344">
        <v>4500</v>
      </c>
      <c r="H100" s="344">
        <v>1340.5</v>
      </c>
      <c r="I100" s="318">
        <v>7000</v>
      </c>
      <c r="J100" s="318">
        <v>1639</v>
      </c>
      <c r="K100" s="549">
        <v>6000</v>
      </c>
      <c r="L100" s="549">
        <v>2083.42</v>
      </c>
    </row>
    <row r="101" spans="1:12" x14ac:dyDescent="0.3">
      <c r="A101" s="244" t="s">
        <v>95</v>
      </c>
      <c r="B101" s="244"/>
      <c r="C101" s="244"/>
      <c r="D101" s="244"/>
      <c r="E101" s="244">
        <v>1500</v>
      </c>
      <c r="F101" s="462">
        <v>1500</v>
      </c>
      <c r="G101" s="344">
        <v>2000</v>
      </c>
      <c r="H101" s="350">
        <v>1800</v>
      </c>
      <c r="I101" s="319">
        <v>2400</v>
      </c>
      <c r="J101" s="319">
        <v>1433.4</v>
      </c>
      <c r="K101" s="549">
        <v>2400</v>
      </c>
      <c r="L101" s="549">
        <v>1769.44</v>
      </c>
    </row>
    <row r="102" spans="1:12" x14ac:dyDescent="0.3">
      <c r="A102" s="244" t="s">
        <v>347</v>
      </c>
      <c r="B102" s="244"/>
      <c r="C102" s="244"/>
      <c r="D102" s="244"/>
      <c r="E102" s="244">
        <v>250</v>
      </c>
      <c r="F102" s="462">
        <v>450</v>
      </c>
      <c r="G102" s="344">
        <v>725</v>
      </c>
      <c r="H102" s="350">
        <v>186.25</v>
      </c>
      <c r="I102" s="319">
        <v>725</v>
      </c>
      <c r="J102" s="319">
        <v>676.25</v>
      </c>
      <c r="K102" s="549">
        <v>725</v>
      </c>
      <c r="L102" s="549">
        <v>181</v>
      </c>
    </row>
    <row r="103" spans="1:12" x14ac:dyDescent="0.3">
      <c r="A103" s="244" t="s">
        <v>296</v>
      </c>
      <c r="B103" s="244"/>
      <c r="C103" s="244"/>
      <c r="D103" s="244"/>
      <c r="E103" s="244">
        <v>0</v>
      </c>
      <c r="F103" s="462">
        <v>0</v>
      </c>
      <c r="G103" s="344"/>
      <c r="H103" s="350">
        <v>0</v>
      </c>
      <c r="I103" s="319"/>
      <c r="J103" s="319"/>
      <c r="K103" s="549">
        <v>2000</v>
      </c>
      <c r="L103" s="549">
        <v>1996.4</v>
      </c>
    </row>
    <row r="104" spans="1:12" x14ac:dyDescent="0.3">
      <c r="A104" s="244" t="s">
        <v>293</v>
      </c>
      <c r="B104" s="244"/>
      <c r="C104" s="244"/>
      <c r="D104" s="244"/>
      <c r="E104" s="244">
        <v>2000</v>
      </c>
      <c r="F104" s="462">
        <v>2250</v>
      </c>
      <c r="G104" s="344">
        <v>2250</v>
      </c>
      <c r="H104" s="350">
        <v>291.33</v>
      </c>
      <c r="I104" s="319">
        <v>2250</v>
      </c>
      <c r="J104" s="319">
        <v>917.8</v>
      </c>
      <c r="K104" s="549">
        <v>0</v>
      </c>
      <c r="L104" s="549"/>
    </row>
    <row r="105" spans="1:12" x14ac:dyDescent="0.3">
      <c r="A105" s="244" t="s">
        <v>99</v>
      </c>
      <c r="B105" s="244"/>
      <c r="C105" s="244"/>
      <c r="D105" s="244"/>
      <c r="E105" s="244">
        <v>3000</v>
      </c>
      <c r="F105" s="462">
        <v>3000</v>
      </c>
      <c r="G105" s="344">
        <v>3000</v>
      </c>
      <c r="H105" s="350">
        <v>1702.23</v>
      </c>
      <c r="I105" s="319">
        <v>3000</v>
      </c>
      <c r="J105" s="319">
        <v>2339.37</v>
      </c>
      <c r="K105" s="549">
        <v>3000</v>
      </c>
      <c r="L105" s="549">
        <v>2815.51</v>
      </c>
    </row>
    <row r="106" spans="1:12" x14ac:dyDescent="0.3">
      <c r="A106" s="462" t="s">
        <v>351</v>
      </c>
      <c r="B106" s="462"/>
      <c r="C106" s="462"/>
      <c r="D106" s="462"/>
      <c r="E106" s="462">
        <v>3000</v>
      </c>
      <c r="F106" s="462">
        <v>3000</v>
      </c>
      <c r="G106" s="346">
        <v>4500</v>
      </c>
      <c r="H106" s="350">
        <v>1797.56</v>
      </c>
      <c r="I106" s="319">
        <v>7970</v>
      </c>
      <c r="J106" s="319">
        <v>7815.3</v>
      </c>
      <c r="K106" s="549"/>
      <c r="L106" s="549"/>
    </row>
    <row r="107" spans="1:12" x14ac:dyDescent="0.3">
      <c r="A107" s="244" t="s">
        <v>97</v>
      </c>
      <c r="B107" s="492"/>
      <c r="C107" s="493"/>
      <c r="D107" s="244"/>
      <c r="E107" s="244">
        <v>4500</v>
      </c>
      <c r="F107" s="462">
        <v>6000</v>
      </c>
      <c r="G107" s="344">
        <v>4500</v>
      </c>
      <c r="H107" s="350">
        <v>2722.6</v>
      </c>
      <c r="I107" s="319">
        <v>4500</v>
      </c>
      <c r="J107" s="319">
        <v>1682.71</v>
      </c>
      <c r="K107" s="549">
        <v>4500</v>
      </c>
      <c r="L107" s="549">
        <v>4500</v>
      </c>
    </row>
    <row r="108" spans="1:12" x14ac:dyDescent="0.3">
      <c r="A108" s="244" t="s">
        <v>190</v>
      </c>
      <c r="B108" s="492"/>
      <c r="C108" s="493"/>
      <c r="D108" s="244"/>
      <c r="E108" s="244">
        <v>150</v>
      </c>
      <c r="F108" s="462">
        <v>150</v>
      </c>
      <c r="G108" s="344"/>
      <c r="H108" s="350">
        <v>0</v>
      </c>
      <c r="I108" s="319"/>
      <c r="J108" s="319">
        <v>255.87</v>
      </c>
      <c r="K108" s="549"/>
      <c r="L108" s="549"/>
    </row>
    <row r="109" spans="1:12" x14ac:dyDescent="0.3">
      <c r="A109" s="244" t="s">
        <v>90</v>
      </c>
      <c r="B109" s="244"/>
      <c r="C109" s="244"/>
      <c r="D109" s="244"/>
      <c r="E109" s="244">
        <v>250</v>
      </c>
      <c r="F109" s="462">
        <v>300</v>
      </c>
      <c r="G109" s="344">
        <v>400</v>
      </c>
      <c r="H109" s="350">
        <v>282.81</v>
      </c>
      <c r="I109" s="319">
        <v>400</v>
      </c>
      <c r="J109" s="319">
        <v>496.7</v>
      </c>
      <c r="K109" s="549">
        <v>400</v>
      </c>
      <c r="L109" s="549">
        <v>155.32</v>
      </c>
    </row>
    <row r="110" spans="1:12" x14ac:dyDescent="0.3">
      <c r="A110" s="244" t="s">
        <v>92</v>
      </c>
      <c r="B110" s="244"/>
      <c r="C110" s="244"/>
      <c r="D110" s="244"/>
      <c r="E110" s="244">
        <v>250</v>
      </c>
      <c r="F110" s="462">
        <v>300</v>
      </c>
      <c r="G110" s="344">
        <v>400</v>
      </c>
      <c r="H110" s="350">
        <v>0</v>
      </c>
      <c r="I110" s="319">
        <v>400</v>
      </c>
      <c r="J110" s="319">
        <v>0</v>
      </c>
      <c r="K110" s="549">
        <v>400</v>
      </c>
      <c r="L110" s="549">
        <v>250.7</v>
      </c>
    </row>
    <row r="111" spans="1:12" x14ac:dyDescent="0.3">
      <c r="A111" s="244" t="s">
        <v>178</v>
      </c>
      <c r="B111" s="244"/>
      <c r="C111" s="244"/>
      <c r="D111" s="244"/>
      <c r="E111" s="244">
        <v>250</v>
      </c>
      <c r="F111" s="462">
        <v>300</v>
      </c>
      <c r="G111" s="344">
        <v>400</v>
      </c>
      <c r="H111" s="350">
        <v>0</v>
      </c>
      <c r="I111" s="319">
        <v>400</v>
      </c>
      <c r="J111" s="319">
        <v>749.43</v>
      </c>
      <c r="K111" s="549">
        <v>400</v>
      </c>
      <c r="L111" s="549"/>
    </row>
    <row r="112" spans="1:12" x14ac:dyDescent="0.3">
      <c r="A112" s="244" t="s">
        <v>288</v>
      </c>
      <c r="B112" s="244"/>
      <c r="C112" s="244"/>
      <c r="D112" s="244"/>
      <c r="E112" s="244">
        <v>2600</v>
      </c>
      <c r="F112" s="462">
        <v>2800</v>
      </c>
      <c r="G112" s="344">
        <v>900</v>
      </c>
      <c r="H112" s="350">
        <v>2385.4</v>
      </c>
      <c r="I112" s="319">
        <v>900</v>
      </c>
      <c r="J112" s="319">
        <v>2268.37</v>
      </c>
      <c r="K112" s="549">
        <v>900</v>
      </c>
      <c r="L112" s="549">
        <v>249.86</v>
      </c>
    </row>
    <row r="113" spans="1:12" x14ac:dyDescent="0.3">
      <c r="A113" s="244" t="s">
        <v>308</v>
      </c>
      <c r="B113" s="244"/>
      <c r="C113" s="244"/>
      <c r="D113" s="244"/>
      <c r="E113" s="244">
        <v>750</v>
      </c>
      <c r="F113" s="462">
        <v>750</v>
      </c>
      <c r="G113" s="344">
        <v>1500</v>
      </c>
      <c r="H113" s="350">
        <v>566</v>
      </c>
      <c r="I113" s="319">
        <v>1500</v>
      </c>
      <c r="J113" s="319">
        <v>738</v>
      </c>
      <c r="K113" s="549">
        <v>2500</v>
      </c>
      <c r="L113" s="549">
        <v>1269.31</v>
      </c>
    </row>
    <row r="114" spans="1:12" x14ac:dyDescent="0.3">
      <c r="A114" s="244" t="s">
        <v>207</v>
      </c>
      <c r="B114" s="244"/>
      <c r="C114" s="244"/>
      <c r="D114" s="244"/>
      <c r="E114" s="244">
        <v>0</v>
      </c>
      <c r="F114" s="462">
        <v>0</v>
      </c>
      <c r="G114" s="344">
        <v>0</v>
      </c>
      <c r="H114" s="351">
        <v>0</v>
      </c>
      <c r="I114" s="328">
        <v>400</v>
      </c>
      <c r="J114" s="328">
        <v>0</v>
      </c>
      <c r="K114" s="557">
        <v>700</v>
      </c>
      <c r="L114" s="557">
        <v>376.12</v>
      </c>
    </row>
    <row r="115" spans="1:12" x14ac:dyDescent="0.3">
      <c r="A115" s="9" t="s">
        <v>106</v>
      </c>
      <c r="B115" s="49"/>
      <c r="C115" s="49"/>
      <c r="D115" s="49"/>
      <c r="E115" s="494">
        <f t="shared" ref="E115:L115" si="3">SUM(E96:E114)</f>
        <v>25400</v>
      </c>
      <c r="F115" s="494">
        <f t="shared" si="3"/>
        <v>27600</v>
      </c>
      <c r="G115" s="355">
        <f t="shared" si="3"/>
        <v>28475</v>
      </c>
      <c r="H115" s="344">
        <f t="shared" si="3"/>
        <v>16797.39</v>
      </c>
      <c r="I115" s="318">
        <v>35245</v>
      </c>
      <c r="J115" s="318">
        <v>23511.89</v>
      </c>
      <c r="K115" s="548">
        <f t="shared" si="3"/>
        <v>26525</v>
      </c>
      <c r="L115" s="548">
        <f t="shared" si="3"/>
        <v>17130.400000000001</v>
      </c>
    </row>
    <row r="116" spans="1:12" x14ac:dyDescent="0.3">
      <c r="A116" s="9"/>
      <c r="B116" s="49"/>
      <c r="C116" s="49"/>
      <c r="D116" s="49"/>
      <c r="E116" s="49"/>
      <c r="F116" s="150"/>
      <c r="G116" s="344"/>
      <c r="H116" s="344"/>
      <c r="I116" s="318"/>
      <c r="J116" s="318"/>
      <c r="K116" s="548"/>
      <c r="L116" s="548"/>
    </row>
    <row r="117" spans="1:12" x14ac:dyDescent="0.3">
      <c r="A117" s="9" t="s">
        <v>321</v>
      </c>
      <c r="B117" s="49"/>
      <c r="C117" s="49"/>
      <c r="D117" s="49"/>
      <c r="E117" s="49"/>
      <c r="F117" s="150"/>
      <c r="G117" s="344"/>
      <c r="H117" s="344"/>
      <c r="I117" s="318"/>
      <c r="J117" s="318"/>
      <c r="K117" s="548"/>
      <c r="L117" s="548"/>
    </row>
    <row r="118" spans="1:12" x14ac:dyDescent="0.3">
      <c r="A118" s="485" t="s">
        <v>348</v>
      </c>
      <c r="B118" s="244"/>
      <c r="C118" s="244"/>
      <c r="D118" s="244"/>
      <c r="E118" s="244">
        <v>1000</v>
      </c>
      <c r="F118" s="283">
        <v>1000</v>
      </c>
      <c r="G118" s="344">
        <v>950</v>
      </c>
      <c r="H118" s="344">
        <v>950</v>
      </c>
      <c r="I118" s="318">
        <v>950</v>
      </c>
      <c r="J118" s="318">
        <v>0</v>
      </c>
      <c r="K118" s="548">
        <v>800</v>
      </c>
      <c r="L118" s="548">
        <v>799.66</v>
      </c>
    </row>
    <row r="119" spans="1:12" x14ac:dyDescent="0.3">
      <c r="A119" s="244" t="s">
        <v>349</v>
      </c>
      <c r="B119" s="244"/>
      <c r="C119" s="244"/>
      <c r="D119" s="244"/>
      <c r="E119" s="244">
        <v>1000</v>
      </c>
      <c r="F119" s="283">
        <v>1000</v>
      </c>
      <c r="G119" s="344">
        <v>950</v>
      </c>
      <c r="H119" s="350">
        <v>1058.6400000000001</v>
      </c>
      <c r="I119" s="319">
        <v>950</v>
      </c>
      <c r="J119" s="319">
        <v>939.51</v>
      </c>
      <c r="K119" s="549">
        <v>800</v>
      </c>
      <c r="L119" s="549">
        <v>801.24</v>
      </c>
    </row>
    <row r="120" spans="1:12" x14ac:dyDescent="0.3">
      <c r="A120" s="244" t="s">
        <v>237</v>
      </c>
      <c r="B120" s="244"/>
      <c r="C120" s="244"/>
      <c r="D120" s="244"/>
      <c r="E120" s="244">
        <v>4700</v>
      </c>
      <c r="F120" s="283">
        <v>4700</v>
      </c>
      <c r="G120" s="344">
        <v>4500</v>
      </c>
      <c r="H120" s="350">
        <v>4416.7700000000004</v>
      </c>
      <c r="I120" s="319">
        <v>4500</v>
      </c>
      <c r="J120" s="319">
        <v>4543.2</v>
      </c>
      <c r="K120" s="549">
        <v>3900</v>
      </c>
      <c r="L120" s="549">
        <v>4544.8</v>
      </c>
    </row>
    <row r="121" spans="1:12" x14ac:dyDescent="0.3">
      <c r="A121" s="244" t="s">
        <v>108</v>
      </c>
      <c r="B121" s="244"/>
      <c r="C121" s="244"/>
      <c r="D121" s="244"/>
      <c r="E121" s="244">
        <v>625</v>
      </c>
      <c r="F121" s="283">
        <v>625</v>
      </c>
      <c r="G121" s="344">
        <v>600</v>
      </c>
      <c r="H121" s="350">
        <v>371.3</v>
      </c>
      <c r="I121" s="319">
        <v>600</v>
      </c>
      <c r="J121" s="319">
        <v>125.8</v>
      </c>
      <c r="K121" s="549">
        <v>700</v>
      </c>
      <c r="L121" s="549">
        <v>55.2</v>
      </c>
    </row>
    <row r="122" spans="1:12" x14ac:dyDescent="0.3">
      <c r="A122" s="244" t="s">
        <v>335</v>
      </c>
      <c r="B122" s="244"/>
      <c r="C122" s="244"/>
      <c r="D122" s="244"/>
      <c r="E122" s="244">
        <v>3250</v>
      </c>
      <c r="F122" s="283">
        <v>3250</v>
      </c>
      <c r="G122" s="344">
        <v>2750</v>
      </c>
      <c r="H122" s="352">
        <v>5154.6899999999996</v>
      </c>
      <c r="I122" s="326">
        <v>2750</v>
      </c>
      <c r="J122" s="326">
        <v>2773.56</v>
      </c>
      <c r="K122" s="555">
        <v>2400</v>
      </c>
      <c r="L122" s="555">
        <v>2685.5</v>
      </c>
    </row>
    <row r="123" spans="1:12" x14ac:dyDescent="0.3">
      <c r="A123" s="244" t="s">
        <v>350</v>
      </c>
      <c r="B123" s="244"/>
      <c r="C123" s="244"/>
      <c r="D123" s="244"/>
      <c r="E123" s="244">
        <v>1000</v>
      </c>
      <c r="F123" s="283">
        <v>1000</v>
      </c>
      <c r="G123" s="344">
        <v>950</v>
      </c>
      <c r="H123" s="350">
        <v>950</v>
      </c>
      <c r="I123" s="319">
        <v>950</v>
      </c>
      <c r="J123" s="319">
        <v>950</v>
      </c>
      <c r="K123" s="549">
        <v>800</v>
      </c>
      <c r="L123" s="549">
        <v>800</v>
      </c>
    </row>
    <row r="124" spans="1:12" x14ac:dyDescent="0.3">
      <c r="A124" s="462" t="s">
        <v>238</v>
      </c>
      <c r="B124" s="462"/>
      <c r="C124" s="462"/>
      <c r="D124" s="462"/>
      <c r="E124" s="462">
        <v>4150</v>
      </c>
      <c r="F124" s="283">
        <v>4150</v>
      </c>
      <c r="G124" s="346">
        <v>4000</v>
      </c>
      <c r="H124" s="353">
        <v>1999.43</v>
      </c>
      <c r="I124" s="325">
        <v>4000</v>
      </c>
      <c r="J124" s="325">
        <v>2926.49</v>
      </c>
      <c r="K124" s="554">
        <v>4500</v>
      </c>
      <c r="L124" s="554">
        <v>4277.51</v>
      </c>
    </row>
    <row r="125" spans="1:12" x14ac:dyDescent="0.3">
      <c r="A125" s="462" t="s">
        <v>109</v>
      </c>
      <c r="B125" s="462"/>
      <c r="C125" s="462"/>
      <c r="D125" s="462"/>
      <c r="E125" s="462">
        <v>5200</v>
      </c>
      <c r="F125" s="283">
        <v>5200</v>
      </c>
      <c r="G125" s="346">
        <v>5000</v>
      </c>
      <c r="H125" s="353">
        <v>7000.57</v>
      </c>
      <c r="I125" s="325">
        <v>5000</v>
      </c>
      <c r="J125" s="325">
        <v>6169.49</v>
      </c>
      <c r="K125" s="554">
        <v>3450</v>
      </c>
      <c r="L125" s="554">
        <v>3672.49</v>
      </c>
    </row>
    <row r="126" spans="1:12" x14ac:dyDescent="0.3">
      <c r="A126" s="462" t="s">
        <v>285</v>
      </c>
      <c r="B126" s="462"/>
      <c r="C126" s="462"/>
      <c r="D126" s="462"/>
      <c r="E126" s="462">
        <v>4050</v>
      </c>
      <c r="F126" s="283">
        <v>4050</v>
      </c>
      <c r="G126" s="346">
        <v>3900</v>
      </c>
      <c r="H126" s="353">
        <v>1798.07</v>
      </c>
      <c r="I126" s="325">
        <v>3900</v>
      </c>
      <c r="J126" s="325">
        <v>1792.22</v>
      </c>
      <c r="K126" s="554">
        <v>3900</v>
      </c>
      <c r="L126" s="554">
        <v>4085.2</v>
      </c>
    </row>
    <row r="127" spans="1:12" x14ac:dyDescent="0.3">
      <c r="A127" s="462" t="s">
        <v>182</v>
      </c>
      <c r="B127" s="462"/>
      <c r="C127" s="462"/>
      <c r="D127" s="462"/>
      <c r="E127" s="490">
        <v>1250</v>
      </c>
      <c r="F127" s="496">
        <v>1250</v>
      </c>
      <c r="G127" s="518">
        <v>1200</v>
      </c>
      <c r="H127" s="354">
        <v>3301.93</v>
      </c>
      <c r="I127" s="329">
        <v>1200</v>
      </c>
      <c r="J127" s="329">
        <v>2904.02</v>
      </c>
      <c r="K127" s="558">
        <v>700</v>
      </c>
      <c r="L127" s="558">
        <v>1329.53</v>
      </c>
    </row>
    <row r="128" spans="1:12" x14ac:dyDescent="0.3">
      <c r="A128" s="9" t="s">
        <v>320</v>
      </c>
      <c r="B128" s="49"/>
      <c r="C128" s="49"/>
      <c r="D128" s="49"/>
      <c r="E128" s="487">
        <f t="shared" ref="E128:L128" si="4">SUM(E118:E127)</f>
        <v>26225</v>
      </c>
      <c r="F128" s="487">
        <f t="shared" si="4"/>
        <v>26225</v>
      </c>
      <c r="G128" s="365">
        <f t="shared" si="4"/>
        <v>24800</v>
      </c>
      <c r="H128" s="344">
        <f t="shared" si="4"/>
        <v>27001.4</v>
      </c>
      <c r="I128" s="318">
        <v>24800</v>
      </c>
      <c r="J128" s="318">
        <v>23124.29</v>
      </c>
      <c r="K128" s="548">
        <f t="shared" si="4"/>
        <v>21950</v>
      </c>
      <c r="L128" s="548">
        <f t="shared" si="4"/>
        <v>23051.13</v>
      </c>
    </row>
    <row r="129" spans="1:12" x14ac:dyDescent="0.3">
      <c r="A129" s="49"/>
      <c r="B129" s="49"/>
      <c r="C129" s="49"/>
      <c r="D129" s="49"/>
      <c r="E129" s="49"/>
      <c r="F129" s="150"/>
      <c r="G129" s="344"/>
      <c r="H129" s="344"/>
      <c r="I129" s="318"/>
      <c r="J129" s="318"/>
      <c r="K129" s="548"/>
      <c r="L129" s="548"/>
    </row>
    <row r="130" spans="1:12" x14ac:dyDescent="0.3">
      <c r="A130" s="9" t="s">
        <v>116</v>
      </c>
      <c r="B130" s="49"/>
      <c r="C130" s="49"/>
      <c r="D130" s="49"/>
      <c r="E130" s="49"/>
      <c r="F130" s="150"/>
      <c r="G130" s="344"/>
      <c r="H130" s="344"/>
      <c r="I130" s="318"/>
      <c r="J130" s="318"/>
      <c r="K130" s="548"/>
      <c r="L130" s="548"/>
    </row>
    <row r="131" spans="1:12" x14ac:dyDescent="0.3">
      <c r="A131" s="244" t="s">
        <v>212</v>
      </c>
      <c r="B131" s="244"/>
      <c r="C131" s="245"/>
      <c r="D131" s="498"/>
      <c r="E131" s="500">
        <v>23000</v>
      </c>
      <c r="F131" s="499">
        <v>23000</v>
      </c>
      <c r="G131" s="519">
        <v>23000</v>
      </c>
      <c r="H131" s="350">
        <v>26747.71</v>
      </c>
      <c r="I131" s="326">
        <v>25000</v>
      </c>
      <c r="J131" s="326">
        <v>24847.84</v>
      </c>
      <c r="K131" s="549">
        <v>23400</v>
      </c>
      <c r="L131" s="549">
        <v>22334.37</v>
      </c>
    </row>
    <row r="132" spans="1:12" x14ac:dyDescent="0.3">
      <c r="A132" s="244" t="s">
        <v>336</v>
      </c>
      <c r="B132" s="244"/>
      <c r="C132" s="245"/>
      <c r="D132" s="498"/>
      <c r="E132" s="500">
        <v>30000</v>
      </c>
      <c r="F132" s="499">
        <v>60000</v>
      </c>
      <c r="G132" s="519">
        <v>60000</v>
      </c>
      <c r="H132" s="352">
        <v>53825.919999999998</v>
      </c>
      <c r="I132" s="531">
        <v>60000</v>
      </c>
      <c r="J132" s="531">
        <v>54335</v>
      </c>
      <c r="K132" s="557">
        <v>55968</v>
      </c>
      <c r="L132" s="557">
        <v>51200</v>
      </c>
    </row>
    <row r="133" spans="1:12" x14ac:dyDescent="0.3">
      <c r="A133" s="9" t="s">
        <v>183</v>
      </c>
      <c r="B133" s="49"/>
      <c r="C133" s="49"/>
      <c r="D133" s="49"/>
      <c r="E133" s="494">
        <f>SUM(E131:E132)</f>
        <v>53000</v>
      </c>
      <c r="F133" s="494">
        <f>SUM(F131:F132)</f>
        <v>83000</v>
      </c>
      <c r="G133" s="355">
        <f>SUM(G131:G132)</f>
        <v>83000</v>
      </c>
      <c r="H133" s="355">
        <f>SUM(H131:H132)</f>
        <v>80573.63</v>
      </c>
      <c r="I133" s="318">
        <v>85000</v>
      </c>
      <c r="J133" s="318">
        <v>79182.84</v>
      </c>
      <c r="K133" s="548">
        <f>SUM(K131:K132)</f>
        <v>79368</v>
      </c>
      <c r="L133" s="548">
        <f>SUM(L131:L132)</f>
        <v>73534.37</v>
      </c>
    </row>
    <row r="134" spans="1:12" x14ac:dyDescent="0.3">
      <c r="A134" s="49" t="s">
        <v>120</v>
      </c>
      <c r="B134" s="49"/>
      <c r="C134" s="49"/>
      <c r="D134" s="49"/>
      <c r="E134" s="49"/>
      <c r="F134" s="150"/>
      <c r="G134" s="344"/>
      <c r="H134" s="344"/>
      <c r="I134" s="314"/>
      <c r="J134" s="314"/>
      <c r="K134" s="548"/>
      <c r="L134" s="548"/>
    </row>
    <row r="135" spans="1:12" x14ac:dyDescent="0.3">
      <c r="A135" s="16" t="s">
        <v>242</v>
      </c>
      <c r="B135" s="49"/>
      <c r="C135" s="49"/>
      <c r="D135" s="49"/>
      <c r="E135" s="49"/>
      <c r="F135" s="150"/>
      <c r="G135" s="344"/>
      <c r="H135" s="344"/>
      <c r="I135" s="318"/>
      <c r="J135" s="318"/>
      <c r="K135" s="548"/>
      <c r="L135" s="548"/>
    </row>
    <row r="136" spans="1:12" x14ac:dyDescent="0.3">
      <c r="A136" s="387" t="s">
        <v>318</v>
      </c>
      <c r="B136" s="244"/>
      <c r="C136" s="244"/>
      <c r="D136" s="244"/>
      <c r="E136" s="462"/>
      <c r="F136" s="462"/>
      <c r="G136" s="344">
        <v>-3000</v>
      </c>
      <c r="H136" s="344">
        <v>-3243.95</v>
      </c>
      <c r="I136" s="318"/>
      <c r="J136" s="318"/>
      <c r="K136" s="548"/>
      <c r="L136" s="544"/>
    </row>
    <row r="137" spans="1:12" x14ac:dyDescent="0.3">
      <c r="A137" s="387" t="s">
        <v>269</v>
      </c>
      <c r="B137" s="244"/>
      <c r="C137" s="244"/>
      <c r="D137" s="244"/>
      <c r="E137" s="462"/>
      <c r="F137" s="462"/>
      <c r="G137" s="344"/>
      <c r="H137" s="344">
        <v>2374.5</v>
      </c>
      <c r="I137" s="318"/>
      <c r="J137" s="318">
        <v>-130.74</v>
      </c>
      <c r="K137" s="548"/>
      <c r="L137" s="548">
        <v>16123.54</v>
      </c>
    </row>
    <row r="138" spans="1:12" x14ac:dyDescent="0.3">
      <c r="A138" s="244" t="s">
        <v>268</v>
      </c>
      <c r="B138" s="244"/>
      <c r="C138" s="244"/>
      <c r="D138" s="244"/>
      <c r="E138" s="462">
        <v>40250</v>
      </c>
      <c r="F138" s="462">
        <v>16000</v>
      </c>
      <c r="G138" s="344">
        <v>16500</v>
      </c>
      <c r="H138" s="344">
        <v>14728.3</v>
      </c>
      <c r="I138" s="318">
        <v>17000</v>
      </c>
      <c r="J138" s="318">
        <v>20650</v>
      </c>
      <c r="K138" s="548">
        <v>34000</v>
      </c>
      <c r="L138" s="548">
        <v>25083.93</v>
      </c>
    </row>
    <row r="139" spans="1:12" x14ac:dyDescent="0.3">
      <c r="A139" s="244" t="s">
        <v>225</v>
      </c>
      <c r="B139" s="244"/>
      <c r="C139" s="244"/>
      <c r="D139" s="244"/>
      <c r="E139" s="462"/>
      <c r="F139" s="462">
        <v>0</v>
      </c>
      <c r="G139" s="344">
        <v>0</v>
      </c>
      <c r="H139" s="344"/>
      <c r="J139" s="318">
        <v>19063.060000000001</v>
      </c>
      <c r="K139" s="548">
        <v>0</v>
      </c>
      <c r="L139" s="548">
        <v>0</v>
      </c>
    </row>
    <row r="140" spans="1:12" x14ac:dyDescent="0.3">
      <c r="A140" s="462" t="s">
        <v>258</v>
      </c>
      <c r="B140" s="463">
        <f>B26</f>
        <v>16100</v>
      </c>
      <c r="C140" s="464">
        <v>0.15</v>
      </c>
      <c r="D140" s="464"/>
      <c r="E140" s="464">
        <f>B140*C140</f>
        <v>2415</v>
      </c>
      <c r="F140" s="464">
        <v>18050</v>
      </c>
      <c r="G140" s="346">
        <v>4125</v>
      </c>
      <c r="H140" s="346">
        <v>0</v>
      </c>
      <c r="I140" s="317">
        <v>0</v>
      </c>
      <c r="J140" s="317"/>
      <c r="K140" s="547">
        <v>8500</v>
      </c>
      <c r="L140" s="547">
        <v>8500</v>
      </c>
    </row>
    <row r="141" spans="1:12" x14ac:dyDescent="0.3">
      <c r="A141" s="387" t="s">
        <v>124</v>
      </c>
      <c r="B141" s="244"/>
      <c r="C141" s="244"/>
      <c r="D141" s="244"/>
      <c r="E141" s="490">
        <v>12000</v>
      </c>
      <c r="F141" s="490">
        <v>12000</v>
      </c>
      <c r="G141" s="515">
        <v>14500</v>
      </c>
      <c r="H141" s="356">
        <v>10562.92</v>
      </c>
      <c r="I141" s="330">
        <v>17000</v>
      </c>
      <c r="J141" s="330"/>
      <c r="K141" s="559">
        <v>14500</v>
      </c>
      <c r="L141" s="559">
        <v>14276.56</v>
      </c>
    </row>
    <row r="142" spans="1:12" x14ac:dyDescent="0.3">
      <c r="A142" s="16" t="s">
        <v>125</v>
      </c>
      <c r="B142" s="49"/>
      <c r="C142" s="49"/>
      <c r="D142" s="49"/>
      <c r="E142" s="285">
        <f>SUM(E138:E141)</f>
        <v>54665</v>
      </c>
      <c r="F142" s="285">
        <f>SUM(F138:F141)</f>
        <v>46050</v>
      </c>
      <c r="G142" s="350">
        <f>SUM(G136:G141)</f>
        <v>32125</v>
      </c>
      <c r="H142" s="350">
        <f>SUM(H136:H141)</f>
        <v>24421.769999999997</v>
      </c>
      <c r="I142" s="319">
        <v>14500</v>
      </c>
      <c r="J142" s="319">
        <v>10797.9</v>
      </c>
      <c r="K142" s="549">
        <f>SUM(K138:K141)</f>
        <v>57000</v>
      </c>
      <c r="L142" s="549">
        <f>SUM(L137:L141)</f>
        <v>63984.03</v>
      </c>
    </row>
    <row r="143" spans="1:12" x14ac:dyDescent="0.3">
      <c r="A143" s="48"/>
      <c r="B143" s="49"/>
      <c r="C143" s="49"/>
      <c r="D143" s="49"/>
      <c r="E143" s="462"/>
      <c r="F143" s="462"/>
      <c r="G143" s="348"/>
      <c r="H143" s="357"/>
      <c r="I143" s="319">
        <v>48500</v>
      </c>
      <c r="J143" s="319">
        <v>50380.22</v>
      </c>
      <c r="K143" s="545"/>
      <c r="L143" s="545"/>
    </row>
    <row r="144" spans="1:12" ht="16.2" thickBot="1" x14ac:dyDescent="0.35">
      <c r="A144" s="16" t="s">
        <v>126</v>
      </c>
      <c r="B144" s="49"/>
      <c r="C144" s="49"/>
      <c r="D144" s="49"/>
      <c r="E144" s="501">
        <f>E82+E93+E115+E128+E133+E142</f>
        <v>830095</v>
      </c>
      <c r="F144" s="501">
        <f>F82+F93+F115+F128+F133+F142</f>
        <v>854640</v>
      </c>
      <c r="G144" s="358">
        <f>G82+G93+G115+G128+G133+G142</f>
        <v>793210</v>
      </c>
      <c r="H144" s="358">
        <f>H82+H93+H115+H128+H133+H142</f>
        <v>751266.06</v>
      </c>
      <c r="I144" s="532"/>
      <c r="J144" s="532"/>
      <c r="K144" s="560">
        <f>K82+K93+K115+K128+K133+K142</f>
        <v>752848</v>
      </c>
      <c r="L144" s="560">
        <f>L82+L93+L115+L128+L133+L142</f>
        <v>719659.66</v>
      </c>
    </row>
    <row r="145" spans="1:12" ht="16.2" thickTop="1" x14ac:dyDescent="0.3">
      <c r="A145" s="48"/>
      <c r="B145" s="49"/>
      <c r="C145" s="49"/>
      <c r="D145" s="49"/>
      <c r="E145" s="462"/>
      <c r="F145" s="462"/>
      <c r="G145" s="363"/>
      <c r="H145" s="359"/>
      <c r="I145" s="332">
        <v>795545</v>
      </c>
      <c r="J145" s="332">
        <v>765374.99</v>
      </c>
      <c r="K145" s="561"/>
      <c r="L145" s="561"/>
    </row>
    <row r="146" spans="1:12" x14ac:dyDescent="0.3">
      <c r="A146" s="16" t="s">
        <v>127</v>
      </c>
      <c r="E146" s="502"/>
      <c r="F146" s="502"/>
      <c r="G146" s="360"/>
      <c r="H146" s="360"/>
      <c r="I146" s="533"/>
      <c r="J146" s="533"/>
      <c r="K146" s="544"/>
      <c r="L146" s="544"/>
    </row>
    <row r="147" spans="1:12" ht="16.2" thickBot="1" x14ac:dyDescent="0.35">
      <c r="A147" s="16" t="s">
        <v>128</v>
      </c>
      <c r="B147" s="49"/>
      <c r="C147" s="49"/>
      <c r="D147" s="49"/>
      <c r="E147" s="503">
        <f>E51-E144</f>
        <v>255</v>
      </c>
      <c r="F147" s="503">
        <f>F51-F144</f>
        <v>10</v>
      </c>
      <c r="G147" s="358">
        <f>G51-G144</f>
        <v>1703</v>
      </c>
      <c r="H147" s="358">
        <f>H51-H144</f>
        <v>-11425.680000000168</v>
      </c>
      <c r="I147" s="532"/>
      <c r="J147" s="532"/>
      <c r="K147" s="560">
        <f>K51-K144</f>
        <v>36677</v>
      </c>
      <c r="L147" s="560">
        <f>L51-L144</f>
        <v>56960.909999999916</v>
      </c>
    </row>
    <row r="148" spans="1:12" ht="16.2" thickTop="1" x14ac:dyDescent="0.3">
      <c r="B148" s="49"/>
      <c r="C148" s="49"/>
      <c r="D148" s="49"/>
      <c r="E148" s="49"/>
      <c r="F148" s="150"/>
      <c r="G148" s="363"/>
      <c r="H148" s="359"/>
      <c r="I148" s="332">
        <v>1655</v>
      </c>
      <c r="J148" s="332">
        <v>10624.820000000182</v>
      </c>
      <c r="K148" s="561"/>
      <c r="L148" s="561"/>
    </row>
    <row r="149" spans="1:12" x14ac:dyDescent="0.3">
      <c r="A149" s="514" t="s">
        <v>334</v>
      </c>
      <c r="B149" s="49"/>
      <c r="C149" s="49"/>
      <c r="D149" s="49"/>
      <c r="E149" s="49"/>
      <c r="F149" s="150"/>
      <c r="G149" s="363"/>
      <c r="H149" s="359"/>
      <c r="I149" s="332"/>
      <c r="J149" s="332"/>
      <c r="K149" s="561"/>
      <c r="L149" s="561"/>
    </row>
    <row r="150" spans="1:12" ht="16.2" thickBot="1" x14ac:dyDescent="0.35">
      <c r="A150" s="104"/>
      <c r="B150" s="105"/>
      <c r="C150" s="105"/>
      <c r="D150" s="105"/>
      <c r="E150" s="105"/>
      <c r="F150" s="482"/>
      <c r="G150" s="520"/>
      <c r="H150" s="361"/>
      <c r="I150" s="111"/>
      <c r="J150" s="111"/>
      <c r="K150" s="562"/>
      <c r="L150" s="562"/>
    </row>
    <row r="151" spans="1:12" ht="16.2" thickTop="1" x14ac:dyDescent="0.3">
      <c r="A151" s="19" t="s">
        <v>129</v>
      </c>
      <c r="B151" s="87"/>
      <c r="C151" s="87"/>
      <c r="D151" s="87"/>
      <c r="E151" s="87"/>
      <c r="F151" s="483"/>
      <c r="G151" s="521"/>
      <c r="H151" s="362"/>
      <c r="I151" s="333"/>
      <c r="J151" s="333"/>
      <c r="K151" s="563"/>
      <c r="L151" s="563"/>
    </row>
    <row r="152" spans="1:12" x14ac:dyDescent="0.3">
      <c r="A152" s="48"/>
      <c r="B152" s="49"/>
      <c r="C152" s="49"/>
      <c r="D152" s="49"/>
      <c r="E152" s="49"/>
      <c r="F152" s="150"/>
      <c r="G152" s="348"/>
      <c r="H152" s="357"/>
      <c r="I152" s="315"/>
      <c r="J152" s="315"/>
      <c r="K152" s="545"/>
      <c r="L152" s="545"/>
    </row>
    <row r="153" spans="1:12" x14ac:dyDescent="0.3">
      <c r="A153" s="89" t="s">
        <v>323</v>
      </c>
      <c r="B153" s="244"/>
      <c r="C153" s="244"/>
      <c r="D153" s="244"/>
      <c r="E153" s="244">
        <v>43200</v>
      </c>
      <c r="F153" s="462">
        <v>44500</v>
      </c>
      <c r="G153" s="522">
        <v>55065</v>
      </c>
      <c r="H153" s="460"/>
      <c r="I153" s="334">
        <v>50000</v>
      </c>
      <c r="J153" s="334"/>
      <c r="K153" s="564">
        <v>48350</v>
      </c>
      <c r="L153" s="544"/>
    </row>
    <row r="154" spans="1:12" x14ac:dyDescent="0.3">
      <c r="A154" s="89" t="s">
        <v>297</v>
      </c>
      <c r="B154" s="244"/>
      <c r="C154" s="244"/>
      <c r="D154" s="244"/>
      <c r="E154" s="244"/>
      <c r="F154" s="462"/>
      <c r="G154" s="363"/>
      <c r="H154" s="363">
        <v>52401.97</v>
      </c>
      <c r="I154" s="534"/>
      <c r="J154" s="534">
        <v>55065.17</v>
      </c>
      <c r="K154" s="564"/>
      <c r="L154" s="564">
        <v>46379.57</v>
      </c>
    </row>
    <row r="155" spans="1:12" x14ac:dyDescent="0.3">
      <c r="A155" s="89"/>
      <c r="B155" s="244"/>
      <c r="C155" s="244"/>
      <c r="D155" s="244"/>
      <c r="E155" s="244"/>
      <c r="F155" s="462"/>
      <c r="G155" s="348"/>
      <c r="H155" s="364"/>
      <c r="I155" s="313"/>
      <c r="J155" s="313"/>
      <c r="K155" s="544"/>
      <c r="L155" s="544"/>
    </row>
    <row r="156" spans="1:12" x14ac:dyDescent="0.3">
      <c r="A156" s="48"/>
      <c r="B156" s="244"/>
      <c r="C156" s="244"/>
      <c r="D156" s="244"/>
      <c r="E156" s="244"/>
      <c r="F156" s="462"/>
      <c r="G156" s="348"/>
      <c r="H156" s="357"/>
      <c r="I156" s="315"/>
      <c r="J156" s="315"/>
      <c r="K156" s="545"/>
      <c r="L156" s="545"/>
    </row>
    <row r="157" spans="1:12" x14ac:dyDescent="0.3">
      <c r="A157" s="16" t="s">
        <v>134</v>
      </c>
      <c r="B157" s="244"/>
      <c r="C157" s="244"/>
      <c r="D157" s="244"/>
      <c r="E157" s="244"/>
      <c r="F157" s="462"/>
      <c r="G157" s="348"/>
      <c r="H157" s="357"/>
      <c r="I157" s="315"/>
      <c r="J157" s="315"/>
      <c r="K157" s="545"/>
      <c r="L157" s="545"/>
    </row>
    <row r="158" spans="1:12" x14ac:dyDescent="0.3">
      <c r="A158" s="48" t="str">
        <f>$A$24</f>
        <v>FY 2007-2008</v>
      </c>
      <c r="B158" s="468">
        <f>B24</f>
        <v>16500</v>
      </c>
      <c r="C158" s="238">
        <v>1</v>
      </c>
      <c r="D158" s="238"/>
      <c r="E158" s="238"/>
      <c r="F158" s="464"/>
      <c r="G158" s="344">
        <v>16500</v>
      </c>
      <c r="H158" s="344">
        <v>15830.54</v>
      </c>
      <c r="I158" s="318">
        <v>17000</v>
      </c>
      <c r="J158" s="318">
        <v>16399.86</v>
      </c>
      <c r="K158" s="548">
        <v>34000</v>
      </c>
      <c r="L158" s="548">
        <v>33769.53</v>
      </c>
    </row>
    <row r="159" spans="1:12" x14ac:dyDescent="0.3">
      <c r="A159" s="48" t="str">
        <f>$A$25</f>
        <v>FY 2008-2009</v>
      </c>
      <c r="B159" s="468">
        <f>B25</f>
        <v>16100</v>
      </c>
      <c r="C159" s="238">
        <v>2</v>
      </c>
      <c r="D159" s="238"/>
      <c r="E159" s="238"/>
      <c r="F159" s="467">
        <f>B159*C159</f>
        <v>32200</v>
      </c>
      <c r="G159" s="360"/>
      <c r="H159" s="365"/>
      <c r="I159" s="335"/>
      <c r="J159" s="335"/>
      <c r="K159" s="565"/>
      <c r="L159" s="565"/>
    </row>
    <row r="160" spans="1:12" x14ac:dyDescent="0.3">
      <c r="A160" s="48" t="str">
        <f>$A$26</f>
        <v>FY 2009-2010</v>
      </c>
      <c r="B160" s="468">
        <f>B26</f>
        <v>16100</v>
      </c>
      <c r="C160" s="238">
        <v>2.5</v>
      </c>
      <c r="D160" s="238"/>
      <c r="E160" s="516">
        <f>B160*C160</f>
        <v>40250</v>
      </c>
      <c r="F160" s="508"/>
      <c r="G160" s="515"/>
      <c r="H160" s="366"/>
      <c r="I160" s="322"/>
      <c r="J160" s="322"/>
      <c r="K160" s="552"/>
      <c r="L160" s="552"/>
    </row>
    <row r="161" spans="1:12" x14ac:dyDescent="0.3">
      <c r="A161" s="48" t="s">
        <v>135</v>
      </c>
      <c r="B161" s="244"/>
      <c r="C161" s="244"/>
      <c r="D161" s="244"/>
      <c r="E161" s="280">
        <f>SUM(E153:E160)</f>
        <v>83450</v>
      </c>
      <c r="F161" s="280">
        <f>SUM(F153:F160)</f>
        <v>76700</v>
      </c>
      <c r="G161" s="344">
        <f>SUM(G153:G160)</f>
        <v>71565</v>
      </c>
      <c r="H161" s="350">
        <f>SUM(H153:H160)</f>
        <v>68232.510000000009</v>
      </c>
      <c r="I161" s="319">
        <v>67000</v>
      </c>
      <c r="J161" s="319">
        <v>71465.03</v>
      </c>
      <c r="K161" s="549">
        <f>SUM(K153:K160)</f>
        <v>82350</v>
      </c>
      <c r="L161" s="549">
        <f>SUM(L154:L160)</f>
        <v>80149.100000000006</v>
      </c>
    </row>
    <row r="162" spans="1:12" x14ac:dyDescent="0.3">
      <c r="A162" s="48"/>
      <c r="B162" s="244"/>
      <c r="C162" s="244"/>
      <c r="D162" s="244"/>
      <c r="E162" s="244"/>
      <c r="F162" s="280"/>
      <c r="G162" s="344"/>
      <c r="H162" s="350"/>
      <c r="I162" s="319"/>
      <c r="J162" s="319"/>
      <c r="K162" s="549"/>
      <c r="L162" s="549"/>
    </row>
    <row r="163" spans="1:12" x14ac:dyDescent="0.3">
      <c r="A163" s="16" t="s">
        <v>136</v>
      </c>
      <c r="B163" s="244"/>
      <c r="C163" s="244"/>
      <c r="D163" s="244"/>
      <c r="E163" s="244"/>
      <c r="F163" s="280"/>
      <c r="G163" s="344"/>
      <c r="H163" s="350"/>
      <c r="I163" s="319"/>
      <c r="J163" s="319"/>
      <c r="K163" s="549"/>
      <c r="L163" s="549"/>
    </row>
    <row r="164" spans="1:12" x14ac:dyDescent="0.3">
      <c r="A164" s="48" t="s">
        <v>307</v>
      </c>
      <c r="B164" s="504">
        <v>50</v>
      </c>
      <c r="C164" s="245">
        <v>350</v>
      </c>
      <c r="D164" s="238"/>
      <c r="E164" s="238"/>
      <c r="F164" s="280"/>
      <c r="G164" s="344">
        <v>24500</v>
      </c>
      <c r="H164" s="344">
        <v>14728.3</v>
      </c>
      <c r="I164" s="319">
        <v>17500</v>
      </c>
      <c r="J164" s="319">
        <v>19063.060000000001</v>
      </c>
      <c r="K164" s="549">
        <f>C164*B164</f>
        <v>17500</v>
      </c>
      <c r="L164" s="549">
        <v>25083.93</v>
      </c>
    </row>
    <row r="165" spans="1:12" x14ac:dyDescent="0.3">
      <c r="A165" s="48" t="s">
        <v>322</v>
      </c>
      <c r="B165" s="504">
        <v>67</v>
      </c>
      <c r="C165" s="245">
        <v>500</v>
      </c>
      <c r="D165" s="238"/>
      <c r="E165" s="238"/>
      <c r="F165" s="280">
        <f>B165*C165</f>
        <v>33500</v>
      </c>
      <c r="G165" s="360"/>
      <c r="H165" s="350"/>
      <c r="I165" s="319"/>
      <c r="J165" s="319"/>
      <c r="K165" s="549"/>
      <c r="L165" s="549"/>
    </row>
    <row r="166" spans="1:12" x14ac:dyDescent="0.3">
      <c r="A166" s="48" t="s">
        <v>337</v>
      </c>
      <c r="B166" s="504">
        <v>67</v>
      </c>
      <c r="C166" s="245">
        <v>250</v>
      </c>
      <c r="D166" s="238"/>
      <c r="E166" s="238">
        <f>B166*C166</f>
        <v>16750</v>
      </c>
      <c r="F166" s="280"/>
      <c r="G166" s="344"/>
      <c r="H166" s="367"/>
      <c r="I166" s="336"/>
      <c r="J166" s="336"/>
      <c r="K166" s="566"/>
      <c r="L166" s="566"/>
    </row>
    <row r="167" spans="1:12" ht="16.2" thickBot="1" x14ac:dyDescent="0.35">
      <c r="A167" s="16" t="s">
        <v>140</v>
      </c>
      <c r="B167" s="244"/>
      <c r="C167" s="244"/>
      <c r="D167" s="244"/>
      <c r="E167" s="505">
        <f>E161-E166</f>
        <v>66700</v>
      </c>
      <c r="F167" s="505">
        <f>F161-F165</f>
        <v>43200</v>
      </c>
      <c r="G167" s="523">
        <f>G161-G164</f>
        <v>47065</v>
      </c>
      <c r="H167" s="358">
        <f>H161-H164</f>
        <v>53504.210000000006</v>
      </c>
      <c r="I167" s="331">
        <v>49500</v>
      </c>
      <c r="J167" s="331">
        <v>52401.97</v>
      </c>
      <c r="K167" s="560">
        <f>K161-K164</f>
        <v>64850</v>
      </c>
      <c r="L167" s="560">
        <f>L161-L164</f>
        <v>55065.170000000006</v>
      </c>
    </row>
    <row r="168" spans="1:12" ht="16.2" thickTop="1" x14ac:dyDescent="0.3">
      <c r="A168" s="16"/>
      <c r="B168" s="49"/>
      <c r="C168" s="49"/>
      <c r="D168" s="49"/>
      <c r="E168" s="49"/>
      <c r="F168" s="150"/>
      <c r="G168" s="348"/>
      <c r="H168" s="357"/>
      <c r="I168" s="315"/>
      <c r="J168" s="315"/>
      <c r="K168" s="545"/>
      <c r="L168" s="545"/>
    </row>
    <row r="169" spans="1:12" x14ac:dyDescent="0.3">
      <c r="A169" s="275"/>
      <c r="B169" s="49"/>
      <c r="C169" s="49"/>
      <c r="D169" s="49"/>
      <c r="E169" s="49"/>
      <c r="F169" s="150"/>
      <c r="G169" s="348"/>
      <c r="H169" s="357"/>
      <c r="I169" s="315"/>
      <c r="J169" s="315"/>
      <c r="K169" s="545"/>
      <c r="L169" s="545"/>
    </row>
    <row r="170" spans="1:12" ht="16.2" thickBot="1" x14ac:dyDescent="0.35">
      <c r="A170" s="104"/>
      <c r="B170" s="105"/>
      <c r="C170" s="105"/>
      <c r="D170" s="105"/>
      <c r="E170" s="105"/>
      <c r="F170" s="482"/>
      <c r="G170" s="520"/>
      <c r="H170" s="361"/>
      <c r="I170" s="111"/>
      <c r="J170" s="111"/>
      <c r="K170" s="562"/>
      <c r="L170" s="562"/>
    </row>
    <row r="171" spans="1:12" ht="16.2" thickTop="1" x14ac:dyDescent="0.3">
      <c r="A171" s="19" t="s">
        <v>143</v>
      </c>
      <c r="B171" s="87"/>
      <c r="C171" s="87"/>
      <c r="D171" s="87"/>
      <c r="E171" s="87"/>
      <c r="F171" s="483"/>
      <c r="G171" s="521"/>
      <c r="H171" s="362"/>
      <c r="I171" s="333"/>
      <c r="J171" s="333"/>
      <c r="K171" s="563"/>
      <c r="L171" s="563"/>
    </row>
    <row r="172" spans="1:12" x14ac:dyDescent="0.3">
      <c r="A172" s="48"/>
      <c r="B172" s="49"/>
      <c r="C172" s="49"/>
      <c r="D172" s="49"/>
      <c r="E172" s="49"/>
      <c r="F172" s="150"/>
      <c r="G172" s="348"/>
      <c r="H172" s="357"/>
      <c r="I172" s="315"/>
      <c r="J172" s="315"/>
      <c r="K172" s="545"/>
      <c r="L172" s="545"/>
    </row>
    <row r="173" spans="1:12" x14ac:dyDescent="0.3">
      <c r="A173" s="48" t="s">
        <v>144</v>
      </c>
      <c r="B173" s="49"/>
      <c r="C173" s="49"/>
      <c r="D173" s="49"/>
      <c r="E173" s="506">
        <v>33</v>
      </c>
      <c r="F173" s="506">
        <f>C26</f>
        <v>33</v>
      </c>
      <c r="G173" s="364">
        <v>31.5</v>
      </c>
      <c r="H173" s="364">
        <v>31.5</v>
      </c>
      <c r="I173" s="313">
        <v>31.5</v>
      </c>
      <c r="J173" s="313">
        <v>31.5</v>
      </c>
      <c r="K173" s="542">
        <v>30.5</v>
      </c>
      <c r="L173" s="542">
        <v>30.5</v>
      </c>
    </row>
    <row r="174" spans="1:12" x14ac:dyDescent="0.3">
      <c r="A174" s="48"/>
      <c r="B174" s="49"/>
      <c r="C174" s="49"/>
      <c r="D174" s="49"/>
      <c r="E174" s="244"/>
      <c r="F174" s="244"/>
      <c r="G174" s="357"/>
      <c r="H174" s="357"/>
      <c r="I174" s="315"/>
      <c r="J174" s="315"/>
      <c r="K174" s="545"/>
      <c r="L174" s="545"/>
    </row>
    <row r="175" spans="1:12" x14ac:dyDescent="0.3">
      <c r="A175" s="48" t="s">
        <v>146</v>
      </c>
      <c r="B175" s="49"/>
      <c r="C175" s="49"/>
      <c r="D175" s="49"/>
      <c r="E175" s="244">
        <v>3.5</v>
      </c>
      <c r="F175" s="244">
        <v>4</v>
      </c>
      <c r="G175" s="343">
        <v>3.25</v>
      </c>
      <c r="H175" s="343">
        <v>3.25</v>
      </c>
      <c r="I175" s="316">
        <v>3.25</v>
      </c>
      <c r="J175" s="316">
        <v>3.25</v>
      </c>
      <c r="K175" s="546">
        <f>C36</f>
        <v>3.25</v>
      </c>
      <c r="L175" s="546">
        <v>3.25</v>
      </c>
    </row>
    <row r="176" spans="1:12" x14ac:dyDescent="0.3">
      <c r="A176" s="48"/>
      <c r="B176" s="49"/>
      <c r="C176" s="49"/>
      <c r="D176" s="49"/>
      <c r="E176" s="244"/>
      <c r="F176" s="244"/>
      <c r="G176" s="343"/>
      <c r="H176" s="343"/>
      <c r="I176" s="316"/>
      <c r="J176" s="316"/>
      <c r="K176" s="546"/>
      <c r="L176" s="546"/>
    </row>
    <row r="177" spans="1:12" x14ac:dyDescent="0.3">
      <c r="A177" s="48" t="s">
        <v>302</v>
      </c>
      <c r="B177" s="49"/>
      <c r="C177" s="49"/>
      <c r="D177" s="49"/>
      <c r="E177" s="507">
        <v>2.5</v>
      </c>
      <c r="F177" s="507">
        <v>2</v>
      </c>
      <c r="G177" s="368">
        <v>1</v>
      </c>
      <c r="H177" s="368">
        <v>1</v>
      </c>
      <c r="I177" s="337">
        <v>1</v>
      </c>
      <c r="J177" s="337">
        <v>1</v>
      </c>
      <c r="K177" s="567">
        <v>2</v>
      </c>
      <c r="L177" s="567">
        <v>2</v>
      </c>
    </row>
    <row r="178" spans="1:12" x14ac:dyDescent="0.3">
      <c r="A178" s="48"/>
      <c r="B178" s="49"/>
      <c r="C178" s="49"/>
      <c r="D178" s="49"/>
      <c r="E178" s="244"/>
      <c r="F178" s="244"/>
      <c r="G178" s="357"/>
      <c r="H178" s="357"/>
      <c r="I178" s="315"/>
      <c r="J178" s="315"/>
      <c r="K178" s="545"/>
      <c r="L178" s="545"/>
    </row>
    <row r="179" spans="1:12" ht="16.2" thickBot="1" x14ac:dyDescent="0.35">
      <c r="A179" s="16" t="s">
        <v>149</v>
      </c>
      <c r="B179" s="49"/>
      <c r="C179" s="49"/>
      <c r="D179" s="49"/>
      <c r="E179" s="250">
        <f>SUM(E173:E177)</f>
        <v>39</v>
      </c>
      <c r="F179" s="250">
        <f>SUM(F173:F177)</f>
        <v>39</v>
      </c>
      <c r="G179" s="369">
        <f>SUM(G173:G177)</f>
        <v>35.75</v>
      </c>
      <c r="H179" s="369">
        <f>SUM(H173:H177)</f>
        <v>35.75</v>
      </c>
      <c r="I179" s="338">
        <v>35.75</v>
      </c>
      <c r="J179" s="338">
        <v>35.75</v>
      </c>
      <c r="K179" s="568">
        <f>SUM(K173:K178)</f>
        <v>35.75</v>
      </c>
      <c r="L179" s="568">
        <f>SUM(L173:L178)</f>
        <v>35.75</v>
      </c>
    </row>
    <row r="180" spans="1:12" ht="16.8" thickTop="1" thickBot="1" x14ac:dyDescent="0.35">
      <c r="A180" s="104"/>
      <c r="B180" s="104"/>
      <c r="C180" s="104"/>
      <c r="D180" s="104"/>
      <c r="E180" s="104"/>
      <c r="F180" s="484"/>
      <c r="G180" s="361"/>
      <c r="H180" s="361"/>
      <c r="I180" s="111"/>
      <c r="J180" s="111"/>
      <c r="K180" s="562"/>
      <c r="L180" s="562"/>
    </row>
    <row r="181" spans="1:12" ht="16.2" thickTop="1" x14ac:dyDescent="0.3">
      <c r="A181" s="48"/>
      <c r="B181" s="48"/>
      <c r="C181" s="48"/>
      <c r="D181" s="48"/>
      <c r="E181" s="48"/>
      <c r="F181" s="48"/>
      <c r="G181" s="357"/>
      <c r="H181" s="357"/>
      <c r="I181" s="48"/>
      <c r="J181" s="48"/>
      <c r="K181" s="545"/>
      <c r="L181" s="545"/>
    </row>
    <row r="182" spans="1:12" x14ac:dyDescent="0.3">
      <c r="A182" s="48" t="s">
        <v>184</v>
      </c>
      <c r="B182" s="48"/>
      <c r="C182" s="48"/>
      <c r="D182" s="48"/>
      <c r="E182" s="48"/>
      <c r="F182" s="48"/>
      <c r="G182" s="48"/>
      <c r="H182" s="48"/>
      <c r="I182" s="48"/>
      <c r="J182" s="48"/>
      <c r="K182" s="48"/>
      <c r="L182" s="48"/>
    </row>
    <row r="183" spans="1:12" x14ac:dyDescent="0.3">
      <c r="A183" s="89">
        <f>L2</f>
        <v>39971</v>
      </c>
      <c r="B183" s="48"/>
      <c r="C183" s="48"/>
      <c r="D183" s="48"/>
      <c r="E183" s="48"/>
      <c r="F183" s="48"/>
      <c r="G183" s="48"/>
      <c r="H183" s="48"/>
      <c r="I183" s="48"/>
      <c r="J183" s="48"/>
      <c r="K183" s="48"/>
      <c r="L183" s="263"/>
    </row>
    <row r="184" spans="1:12" x14ac:dyDescent="0.3">
      <c r="L184" s="116"/>
    </row>
    <row r="185" spans="1:12" x14ac:dyDescent="0.3">
      <c r="L185" s="264"/>
    </row>
    <row r="186" spans="1:12" x14ac:dyDescent="0.3">
      <c r="L186" s="264"/>
    </row>
    <row r="187" spans="1:12" x14ac:dyDescent="0.3">
      <c r="L187" s="264"/>
    </row>
    <row r="188" spans="1:12" x14ac:dyDescent="0.3">
      <c r="L188" s="116"/>
    </row>
    <row r="189" spans="1:12" x14ac:dyDescent="0.3">
      <c r="L189" s="265"/>
    </row>
    <row r="190" spans="1:12" x14ac:dyDescent="0.3">
      <c r="L190" s="266"/>
    </row>
  </sheetData>
  <mergeCells count="3">
    <mergeCell ref="A13:L13"/>
    <mergeCell ref="A14:L14"/>
    <mergeCell ref="A15:L15"/>
  </mergeCells>
  <phoneticPr fontId="27" type="noConversion"/>
  <pageMargins left="0.71" right="0.4" top="0.59" bottom="0.4" header="0.17" footer="0.17"/>
  <pageSetup scale="58" fitToHeight="4" orientation="landscape" r:id="rId1"/>
  <headerFooter alignWithMargins="0">
    <oddFooter>&amp;L&amp;10&amp;F &amp;A&amp;R&amp;10&amp;D &amp;T</oddFooter>
  </headerFooter>
  <rowBreaks count="3" manualBreakCount="3">
    <brk id="52" max="11" man="1"/>
    <brk id="94" max="11" man="1"/>
    <brk id="133" max="11"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190"/>
  <sheetViews>
    <sheetView topLeftCell="A13" zoomScale="80" zoomScaleNormal="80" workbookViewId="0">
      <pane ySplit="3" topLeftCell="A22" activePane="bottomLeft" state="frozen"/>
      <selection activeCell="A13" sqref="A13"/>
      <selection pane="bottomLeft" activeCell="A16" sqref="A16"/>
    </sheetView>
  </sheetViews>
  <sheetFormatPr defaultRowHeight="15.6" x14ac:dyDescent="0.3"/>
  <cols>
    <col min="1" max="1" width="35.54296875" customWidth="1"/>
    <col min="2" max="2" width="7.90625" customWidth="1"/>
    <col min="3" max="3" width="10.36328125" bestFit="1" customWidth="1"/>
    <col min="4" max="4" width="4.08984375" customWidth="1"/>
    <col min="5" max="5" width="14" customWidth="1"/>
    <col min="6" max="6" width="14.08984375" bestFit="1" customWidth="1"/>
    <col min="7" max="7" width="14.453125" bestFit="1" customWidth="1"/>
    <col min="8" max="8" width="14.08984375" bestFit="1" customWidth="1"/>
    <col min="9" max="10" width="14.08984375" customWidth="1"/>
    <col min="11" max="11" width="13.90625" bestFit="1" customWidth="1"/>
    <col min="12" max="12" width="15.6328125" bestFit="1" customWidth="1"/>
  </cols>
  <sheetData>
    <row r="1" spans="1:12" ht="16.2" thickBot="1" x14ac:dyDescent="0.35">
      <c r="A1" s="48"/>
      <c r="B1" s="48"/>
      <c r="C1" s="48"/>
      <c r="D1" s="48"/>
      <c r="E1" s="48"/>
      <c r="F1" s="48"/>
      <c r="G1" s="48"/>
      <c r="H1" s="48"/>
      <c r="I1" s="48"/>
      <c r="J1" s="48"/>
      <c r="K1" s="48"/>
      <c r="L1" s="58"/>
    </row>
    <row r="2" spans="1:12" ht="16.8" thickTop="1" thickBot="1" x14ac:dyDescent="0.35">
      <c r="A2" s="48" t="s">
        <v>1</v>
      </c>
      <c r="B2" s="48"/>
      <c r="C2" s="48"/>
      <c r="D2" s="48"/>
      <c r="E2" s="48"/>
      <c r="F2" s="48"/>
      <c r="G2" s="48"/>
      <c r="H2" s="48"/>
      <c r="I2" s="48"/>
      <c r="J2" s="48"/>
      <c r="K2" s="48"/>
      <c r="L2" s="189">
        <v>40352</v>
      </c>
    </row>
    <row r="3" spans="1:12" ht="16.2" thickTop="1" x14ac:dyDescent="0.3">
      <c r="A3" s="49" t="s">
        <v>2</v>
      </c>
      <c r="B3" s="49"/>
      <c r="C3" s="49"/>
      <c r="D3" s="49"/>
      <c r="E3" s="49"/>
      <c r="F3" s="49"/>
      <c r="G3" s="49"/>
      <c r="H3" s="49"/>
      <c r="I3" s="49"/>
      <c r="J3" s="49"/>
      <c r="K3" s="49"/>
      <c r="L3" s="49"/>
    </row>
    <row r="4" spans="1:12" x14ac:dyDescent="0.3">
      <c r="A4" s="49" t="s">
        <v>267</v>
      </c>
      <c r="B4" s="49"/>
      <c r="C4" s="49"/>
      <c r="D4" s="49"/>
      <c r="E4" s="49"/>
      <c r="F4" s="49"/>
      <c r="G4" s="49"/>
      <c r="H4" s="49"/>
      <c r="I4" s="49"/>
      <c r="J4" s="49"/>
      <c r="K4" s="49"/>
      <c r="L4" s="49"/>
    </row>
    <row r="5" spans="1:12" x14ac:dyDescent="0.3">
      <c r="A5" s="49" t="s">
        <v>4</v>
      </c>
      <c r="B5" s="49"/>
      <c r="C5" s="49"/>
      <c r="D5" s="49"/>
      <c r="E5" s="49"/>
      <c r="F5" s="49"/>
      <c r="G5" s="49"/>
      <c r="H5" s="49"/>
      <c r="I5" s="49"/>
      <c r="J5" s="49"/>
      <c r="K5" s="49"/>
      <c r="L5" s="49"/>
    </row>
    <row r="6" spans="1:12" x14ac:dyDescent="0.3">
      <c r="A6" s="49" t="s">
        <v>5</v>
      </c>
      <c r="B6" s="49"/>
      <c r="C6" s="49"/>
      <c r="D6" s="49"/>
      <c r="E6" s="49"/>
      <c r="F6" s="49"/>
      <c r="G6" s="49"/>
      <c r="H6" s="49"/>
      <c r="I6" s="49"/>
      <c r="J6" s="49"/>
      <c r="K6" s="49"/>
      <c r="L6" s="49"/>
    </row>
    <row r="7" spans="1:12" x14ac:dyDescent="0.3">
      <c r="A7" s="49" t="s">
        <v>6</v>
      </c>
      <c r="B7" s="49"/>
      <c r="C7" s="49"/>
      <c r="D7" s="49"/>
      <c r="E7" s="49"/>
      <c r="F7" s="49"/>
      <c r="G7" s="49"/>
      <c r="H7" s="49"/>
      <c r="I7" s="49"/>
      <c r="J7" s="49"/>
      <c r="K7" s="49"/>
      <c r="L7" s="49"/>
    </row>
    <row r="8" spans="1:12" x14ac:dyDescent="0.3">
      <c r="A8" s="49" t="s">
        <v>7</v>
      </c>
      <c r="B8" s="49"/>
      <c r="C8" s="49"/>
      <c r="D8" s="49"/>
      <c r="E8" s="49"/>
      <c r="F8" s="49"/>
      <c r="G8" s="49"/>
      <c r="H8" s="49"/>
      <c r="I8" s="49"/>
      <c r="J8" s="49"/>
      <c r="K8" s="49"/>
      <c r="L8" s="49"/>
    </row>
    <row r="9" spans="1:12" x14ac:dyDescent="0.3">
      <c r="A9" s="49"/>
      <c r="B9" s="49"/>
      <c r="C9" s="49"/>
      <c r="D9" s="49"/>
      <c r="E9" s="49"/>
      <c r="F9" s="49"/>
      <c r="G9" s="49"/>
      <c r="H9" s="49"/>
      <c r="I9" s="49"/>
      <c r="J9" s="49"/>
      <c r="K9" s="49"/>
      <c r="L9" s="49"/>
    </row>
    <row r="10" spans="1:12" x14ac:dyDescent="0.3">
      <c r="A10" s="49"/>
      <c r="B10" s="49"/>
      <c r="C10" s="49"/>
      <c r="D10" s="49"/>
      <c r="E10" s="49"/>
      <c r="F10" s="49"/>
      <c r="G10" s="49"/>
      <c r="H10" s="49"/>
      <c r="I10" s="49"/>
      <c r="J10" s="49"/>
      <c r="K10" s="49"/>
      <c r="L10" s="49"/>
    </row>
    <row r="11" spans="1:12" x14ac:dyDescent="0.3">
      <c r="A11" s="49"/>
      <c r="B11" s="49"/>
      <c r="C11" s="49"/>
      <c r="D11" s="49"/>
      <c r="E11" s="49"/>
      <c r="F11" s="49"/>
      <c r="G11" s="49"/>
      <c r="H11" s="49"/>
      <c r="I11" s="49"/>
      <c r="J11" s="49"/>
      <c r="K11" s="49"/>
      <c r="L11" s="49"/>
    </row>
    <row r="12" spans="1:12" x14ac:dyDescent="0.3">
      <c r="A12" s="49" t="s">
        <v>10</v>
      </c>
      <c r="B12" s="49"/>
      <c r="C12" s="49"/>
      <c r="D12" s="49"/>
      <c r="E12" s="49"/>
      <c r="F12" s="49"/>
      <c r="G12" s="49"/>
      <c r="H12" s="49"/>
      <c r="I12" s="49"/>
      <c r="J12" s="49"/>
      <c r="K12" s="49"/>
      <c r="L12" s="49"/>
    </row>
    <row r="13" spans="1:12" x14ac:dyDescent="0.3">
      <c r="A13" s="1077" t="s">
        <v>233</v>
      </c>
      <c r="B13" s="1077"/>
      <c r="C13" s="1077"/>
      <c r="D13" s="1077"/>
      <c r="E13" s="1077"/>
      <c r="F13" s="1077"/>
      <c r="G13" s="1077"/>
      <c r="H13" s="1077"/>
      <c r="I13" s="1077"/>
      <c r="J13" s="1077"/>
      <c r="K13" s="1077"/>
      <c r="L13" s="1077"/>
    </row>
    <row r="14" spans="1:12" x14ac:dyDescent="0.3">
      <c r="A14" s="1077" t="s">
        <v>352</v>
      </c>
      <c r="B14" s="1077"/>
      <c r="C14" s="1077"/>
      <c r="D14" s="1077"/>
      <c r="E14" s="1077"/>
      <c r="F14" s="1077"/>
      <c r="G14" s="1077"/>
      <c r="H14" s="1077"/>
      <c r="I14" s="1077"/>
      <c r="J14" s="1077"/>
      <c r="K14" s="1077"/>
      <c r="L14" s="1077"/>
    </row>
    <row r="15" spans="1:12" x14ac:dyDescent="0.3">
      <c r="A15" s="1077" t="s">
        <v>340</v>
      </c>
      <c r="B15" s="1077"/>
      <c r="C15" s="1077"/>
      <c r="D15" s="1077"/>
      <c r="E15" s="1077"/>
      <c r="F15" s="1077"/>
      <c r="G15" s="1077"/>
      <c r="H15" s="1077"/>
      <c r="I15" s="1077"/>
      <c r="J15" s="1077"/>
      <c r="K15" s="1077"/>
      <c r="L15" s="1077"/>
    </row>
    <row r="16" spans="1:12" x14ac:dyDescent="0.3">
      <c r="A16" s="49"/>
      <c r="B16" s="49"/>
      <c r="C16" s="49"/>
      <c r="D16" s="49"/>
      <c r="E16" s="49"/>
      <c r="F16" s="49"/>
      <c r="G16" s="49"/>
      <c r="H16" s="49"/>
      <c r="I16" s="324"/>
      <c r="J16" s="324"/>
      <c r="K16" s="49"/>
      <c r="L16" s="49"/>
    </row>
    <row r="17" spans="1:12" x14ac:dyDescent="0.3">
      <c r="A17" s="309"/>
      <c r="B17" s="9"/>
      <c r="C17" s="9"/>
      <c r="D17" s="9"/>
      <c r="E17" s="608" t="s">
        <v>15</v>
      </c>
      <c r="F17" s="536" t="s">
        <v>262</v>
      </c>
      <c r="G17" s="571" t="s">
        <v>262</v>
      </c>
      <c r="H17" s="571"/>
      <c r="I17" s="535" t="s">
        <v>262</v>
      </c>
      <c r="J17" s="536"/>
      <c r="K17" s="524" t="s">
        <v>262</v>
      </c>
      <c r="L17" s="524"/>
    </row>
    <row r="18" spans="1:12" x14ac:dyDescent="0.3">
      <c r="A18" s="9"/>
      <c r="B18" s="9"/>
      <c r="C18" s="9"/>
      <c r="D18" s="9"/>
      <c r="E18" s="608" t="s">
        <v>353</v>
      </c>
      <c r="F18" s="536" t="s">
        <v>329</v>
      </c>
      <c r="G18" s="571" t="s">
        <v>312</v>
      </c>
      <c r="H18" s="571" t="s">
        <v>312</v>
      </c>
      <c r="I18" s="535" t="s">
        <v>305</v>
      </c>
      <c r="J18" s="535" t="s">
        <v>305</v>
      </c>
      <c r="K18" s="525" t="s">
        <v>290</v>
      </c>
      <c r="L18" s="525" t="s">
        <v>290</v>
      </c>
    </row>
    <row r="19" spans="1:12" ht="16.2" thickBot="1" x14ac:dyDescent="0.35">
      <c r="A19" s="11"/>
      <c r="B19" s="60"/>
      <c r="C19" s="60"/>
      <c r="D19" s="121"/>
      <c r="E19" s="609" t="s">
        <v>20</v>
      </c>
      <c r="F19" s="537" t="s">
        <v>20</v>
      </c>
      <c r="G19" s="572" t="s">
        <v>20</v>
      </c>
      <c r="H19" s="572" t="s">
        <v>21</v>
      </c>
      <c r="I19" s="537" t="s">
        <v>20</v>
      </c>
      <c r="J19" s="537" t="s">
        <v>21</v>
      </c>
      <c r="K19" s="526" t="s">
        <v>20</v>
      </c>
      <c r="L19" s="526" t="s">
        <v>21</v>
      </c>
    </row>
    <row r="20" spans="1:12" ht="16.2" thickTop="1" x14ac:dyDescent="0.3">
      <c r="A20" s="244" t="s">
        <v>22</v>
      </c>
      <c r="B20" s="244"/>
      <c r="C20" s="244"/>
      <c r="D20" s="244"/>
      <c r="E20" s="244"/>
      <c r="F20" s="348"/>
      <c r="G20" s="573"/>
      <c r="H20" s="573"/>
      <c r="I20" s="244"/>
      <c r="J20" s="68"/>
      <c r="K20" s="527"/>
      <c r="L20" s="527"/>
    </row>
    <row r="21" spans="1:12" x14ac:dyDescent="0.3">
      <c r="A21" s="244"/>
      <c r="B21" s="244"/>
      <c r="C21" s="244"/>
      <c r="D21" s="244"/>
      <c r="E21" s="244"/>
      <c r="F21" s="348"/>
      <c r="G21" s="573"/>
      <c r="H21" s="573"/>
      <c r="I21" s="244"/>
      <c r="J21" s="68"/>
      <c r="K21" s="527"/>
      <c r="L21" s="527"/>
    </row>
    <row r="22" spans="1:12" x14ac:dyDescent="0.3">
      <c r="A22" s="485" t="s">
        <v>23</v>
      </c>
      <c r="B22" s="486" t="s">
        <v>24</v>
      </c>
      <c r="C22" s="486" t="s">
        <v>25</v>
      </c>
      <c r="D22" s="486"/>
      <c r="E22" s="486"/>
      <c r="F22" s="596"/>
      <c r="G22" s="574"/>
      <c r="H22" s="574"/>
      <c r="I22" s="486"/>
      <c r="J22" s="68"/>
      <c r="K22" s="527"/>
      <c r="L22" s="527"/>
    </row>
    <row r="23" spans="1:12" x14ac:dyDescent="0.3">
      <c r="A23" s="244" t="s">
        <v>26</v>
      </c>
      <c r="B23" s="244"/>
      <c r="C23" s="244"/>
      <c r="D23" s="244"/>
      <c r="E23" s="244"/>
      <c r="F23" s="348"/>
      <c r="G23" s="573"/>
      <c r="H23" s="573"/>
      <c r="I23" s="244"/>
      <c r="J23" s="64"/>
      <c r="K23" s="313"/>
      <c r="L23" s="313"/>
    </row>
    <row r="24" spans="1:12" x14ac:dyDescent="0.3">
      <c r="A24" s="462" t="s">
        <v>311</v>
      </c>
      <c r="B24" s="463">
        <v>16100</v>
      </c>
      <c r="C24" s="464">
        <v>33</v>
      </c>
      <c r="D24" s="238"/>
      <c r="E24" s="238"/>
      <c r="F24" s="364"/>
      <c r="G24" s="575">
        <v>531300</v>
      </c>
      <c r="H24" s="575">
        <v>499977.91</v>
      </c>
      <c r="I24" s="473">
        <f>B24*C24</f>
        <v>531300</v>
      </c>
      <c r="J24" s="473">
        <v>498662.05</v>
      </c>
      <c r="K24" s="312">
        <v>535500</v>
      </c>
      <c r="L24" s="312">
        <v>516172.58</v>
      </c>
    </row>
    <row r="25" spans="1:12" x14ac:dyDescent="0.3">
      <c r="A25" s="462" t="s">
        <v>330</v>
      </c>
      <c r="B25" s="463">
        <v>16100</v>
      </c>
      <c r="C25" s="464">
        <v>33</v>
      </c>
      <c r="D25" s="238"/>
      <c r="E25" s="238"/>
      <c r="F25" s="364">
        <f>B25*C25</f>
        <v>531300</v>
      </c>
      <c r="G25" s="575"/>
      <c r="H25" s="575"/>
      <c r="I25" s="473"/>
      <c r="J25" s="341"/>
      <c r="K25" s="528"/>
      <c r="L25" s="529"/>
    </row>
    <row r="26" spans="1:12" x14ac:dyDescent="0.3">
      <c r="A26" s="462" t="s">
        <v>354</v>
      </c>
      <c r="B26" s="463">
        <v>16000</v>
      </c>
      <c r="C26" s="464">
        <v>34</v>
      </c>
      <c r="D26" s="464"/>
      <c r="E26" s="464">
        <f>B26*C26</f>
        <v>544000</v>
      </c>
      <c r="F26" s="597"/>
      <c r="G26" s="575"/>
      <c r="H26" s="575"/>
      <c r="I26" s="360"/>
      <c r="J26" s="342"/>
      <c r="K26" s="530"/>
      <c r="L26" s="530"/>
    </row>
    <row r="27" spans="1:12" x14ac:dyDescent="0.3">
      <c r="A27" s="244" t="s">
        <v>31</v>
      </c>
      <c r="B27" s="244"/>
      <c r="C27" s="238"/>
      <c r="D27" s="238"/>
      <c r="E27" s="238"/>
      <c r="F27" s="364"/>
      <c r="G27" s="575"/>
      <c r="H27" s="575"/>
      <c r="I27" s="364"/>
      <c r="J27" s="343"/>
      <c r="K27" s="316"/>
      <c r="L27" s="316"/>
    </row>
    <row r="28" spans="1:12" x14ac:dyDescent="0.3">
      <c r="A28" s="244" t="str">
        <f>$A$24</f>
        <v>FY 2008-2009</v>
      </c>
      <c r="B28" s="466">
        <v>2000</v>
      </c>
      <c r="C28" s="238">
        <v>25</v>
      </c>
      <c r="D28" s="238"/>
      <c r="E28" s="238"/>
      <c r="F28" s="364"/>
      <c r="G28" s="575">
        <v>50000</v>
      </c>
      <c r="H28" s="575">
        <v>48850</v>
      </c>
      <c r="I28" s="345">
        <f>B28*C28</f>
        <v>50000</v>
      </c>
      <c r="J28" s="344">
        <v>49653.15</v>
      </c>
      <c r="K28" s="318">
        <v>52500</v>
      </c>
      <c r="L28" s="318">
        <v>46274.9</v>
      </c>
    </row>
    <row r="29" spans="1:12" x14ac:dyDescent="0.3">
      <c r="A29" s="465" t="str">
        <f>$A$25</f>
        <v>FY 2009-2010</v>
      </c>
      <c r="B29" s="466">
        <v>2000</v>
      </c>
      <c r="C29" s="467">
        <v>25</v>
      </c>
      <c r="D29" s="238"/>
      <c r="E29" s="238"/>
      <c r="F29" s="344">
        <v>50000</v>
      </c>
      <c r="G29" s="576"/>
      <c r="H29" s="576"/>
      <c r="I29" s="345"/>
      <c r="J29" s="344"/>
      <c r="K29" s="527"/>
      <c r="L29" s="318"/>
    </row>
    <row r="30" spans="1:12" x14ac:dyDescent="0.3">
      <c r="A30" s="465" t="str">
        <f>$A$26</f>
        <v>FY 2010-2011</v>
      </c>
      <c r="B30" s="466"/>
      <c r="C30" s="467"/>
      <c r="D30" s="467"/>
      <c r="E30" s="464">
        <v>37500</v>
      </c>
      <c r="F30" s="345"/>
      <c r="G30" s="576"/>
      <c r="H30" s="576"/>
      <c r="I30" s="360"/>
      <c r="J30" s="345"/>
      <c r="K30" s="321"/>
      <c r="L30" s="321"/>
    </row>
    <row r="31" spans="1:12" x14ac:dyDescent="0.3">
      <c r="A31" s="465" t="s">
        <v>341</v>
      </c>
      <c r="B31" s="466"/>
      <c r="C31" s="467"/>
      <c r="D31" s="467"/>
      <c r="E31" s="467">
        <v>5500</v>
      </c>
      <c r="F31" s="345">
        <v>5000</v>
      </c>
      <c r="G31" s="576">
        <v>5000</v>
      </c>
      <c r="H31" s="576"/>
      <c r="I31" s="345">
        <v>10000</v>
      </c>
      <c r="J31" s="345">
        <v>15558.5</v>
      </c>
      <c r="K31" s="321">
        <v>5000</v>
      </c>
      <c r="L31" s="321">
        <v>9804.1</v>
      </c>
    </row>
    <row r="32" spans="1:12" x14ac:dyDescent="0.3">
      <c r="A32" s="462" t="s">
        <v>295</v>
      </c>
      <c r="B32" s="462"/>
      <c r="C32" s="462"/>
      <c r="D32" s="462"/>
      <c r="E32" s="462">
        <v>31500</v>
      </c>
      <c r="F32" s="346">
        <v>30700</v>
      </c>
      <c r="G32" s="573">
        <v>29500</v>
      </c>
      <c r="H32" s="573">
        <v>29500</v>
      </c>
      <c r="I32" s="346">
        <v>26000</v>
      </c>
      <c r="J32" s="346">
        <v>26000</v>
      </c>
      <c r="K32" s="317">
        <v>25000</v>
      </c>
      <c r="L32" s="317">
        <v>25000</v>
      </c>
    </row>
    <row r="33" spans="1:12" x14ac:dyDescent="0.3">
      <c r="A33" s="462" t="s">
        <v>280</v>
      </c>
      <c r="B33" s="463"/>
      <c r="C33" s="464"/>
      <c r="D33" s="464"/>
      <c r="E33" s="464">
        <v>9500</v>
      </c>
      <c r="F33" s="346">
        <v>8000</v>
      </c>
      <c r="G33" s="575">
        <v>9500</v>
      </c>
      <c r="H33" s="575">
        <v>35345.879999999997</v>
      </c>
      <c r="I33" s="346">
        <v>9500</v>
      </c>
      <c r="J33" s="346">
        <v>-26027.360000000001</v>
      </c>
      <c r="K33" s="317">
        <v>8000</v>
      </c>
      <c r="L33" s="317">
        <v>4183.76</v>
      </c>
    </row>
    <row r="34" spans="1:12" x14ac:dyDescent="0.3">
      <c r="A34" s="244" t="s">
        <v>35</v>
      </c>
      <c r="B34" s="244"/>
      <c r="C34" s="244"/>
      <c r="D34" s="244"/>
      <c r="E34" s="244">
        <v>11000</v>
      </c>
      <c r="F34" s="344">
        <v>10000</v>
      </c>
      <c r="G34" s="573">
        <v>10000</v>
      </c>
      <c r="H34" s="573"/>
      <c r="I34" s="344">
        <v>10000</v>
      </c>
      <c r="J34" s="344">
        <v>9103.59</v>
      </c>
      <c r="K34" s="318">
        <v>10000</v>
      </c>
      <c r="L34" s="318">
        <v>1906.87</v>
      </c>
    </row>
    <row r="35" spans="1:12" x14ac:dyDescent="0.3">
      <c r="A35" s="244" t="s">
        <v>38</v>
      </c>
      <c r="B35" s="244"/>
      <c r="C35" s="244"/>
      <c r="D35" s="244"/>
      <c r="E35" s="244"/>
      <c r="F35" s="344"/>
      <c r="G35" s="573"/>
      <c r="H35" s="573"/>
      <c r="I35" s="344"/>
      <c r="J35" s="344"/>
      <c r="K35" s="318"/>
      <c r="L35" s="318"/>
    </row>
    <row r="36" spans="1:12" x14ac:dyDescent="0.3">
      <c r="A36" s="244" t="str">
        <f>$A$24</f>
        <v>FY 2008-2009</v>
      </c>
      <c r="B36" s="468">
        <f>B24</f>
        <v>16100</v>
      </c>
      <c r="C36" s="238">
        <v>4</v>
      </c>
      <c r="D36" s="238"/>
      <c r="E36" s="238"/>
      <c r="F36" s="344"/>
      <c r="G36" s="575">
        <f>B36*C36</f>
        <v>64400</v>
      </c>
      <c r="H36" s="575">
        <v>60603.37</v>
      </c>
      <c r="I36" s="344">
        <f>B36*C36</f>
        <v>64400</v>
      </c>
      <c r="J36" s="344">
        <v>51449.24</v>
      </c>
      <c r="K36" s="318">
        <v>55250</v>
      </c>
      <c r="L36" s="318">
        <v>53257.23</v>
      </c>
    </row>
    <row r="37" spans="1:12" x14ac:dyDescent="0.3">
      <c r="A37" s="244" t="s">
        <v>40</v>
      </c>
      <c r="B37" s="468">
        <v>250</v>
      </c>
      <c r="C37" s="238">
        <v>5</v>
      </c>
      <c r="D37" s="238"/>
      <c r="E37" s="238"/>
      <c r="F37" s="344"/>
      <c r="G37" s="575">
        <f>B37*C37</f>
        <v>1250</v>
      </c>
      <c r="H37" s="575">
        <v>185</v>
      </c>
      <c r="I37" s="344">
        <f>B39*C39</f>
        <v>500</v>
      </c>
      <c r="J37" s="344">
        <v>350</v>
      </c>
      <c r="K37" s="318">
        <v>1250</v>
      </c>
      <c r="L37" s="318">
        <v>445</v>
      </c>
    </row>
    <row r="38" spans="1:12" x14ac:dyDescent="0.3">
      <c r="A38" s="244" t="str">
        <f>$A$25</f>
        <v>FY 2009-2010</v>
      </c>
      <c r="B38" s="468">
        <f>B25</f>
        <v>16100</v>
      </c>
      <c r="C38" s="467">
        <v>3.5</v>
      </c>
      <c r="D38" s="238"/>
      <c r="E38" s="238"/>
      <c r="F38" s="344">
        <f>B38*C38</f>
        <v>56350</v>
      </c>
      <c r="G38" s="576"/>
      <c r="H38" s="576"/>
      <c r="I38" s="360"/>
      <c r="J38" s="345"/>
      <c r="K38" s="321"/>
      <c r="L38" s="321"/>
    </row>
    <row r="39" spans="1:12" x14ac:dyDescent="0.3">
      <c r="A39" s="244" t="s">
        <v>40</v>
      </c>
      <c r="B39" s="468">
        <v>100</v>
      </c>
      <c r="C39" s="238">
        <v>5</v>
      </c>
      <c r="D39" s="238"/>
      <c r="E39" s="238"/>
      <c r="F39" s="344">
        <f>B39*C39</f>
        <v>500</v>
      </c>
      <c r="G39" s="576"/>
      <c r="H39" s="576"/>
      <c r="I39" s="360"/>
      <c r="J39" s="344"/>
      <c r="K39" s="318"/>
      <c r="L39" s="318"/>
    </row>
    <row r="40" spans="1:12" x14ac:dyDescent="0.3">
      <c r="A40" s="465" t="str">
        <f>$A$26</f>
        <v>FY 2010-2011</v>
      </c>
      <c r="B40" s="466">
        <f>B26</f>
        <v>16000</v>
      </c>
      <c r="C40" s="467">
        <v>3</v>
      </c>
      <c r="D40" s="467"/>
      <c r="E40" s="464">
        <f>B40*C40</f>
        <v>48000</v>
      </c>
      <c r="F40" s="345"/>
      <c r="G40" s="577"/>
      <c r="H40" s="577"/>
      <c r="I40" s="346"/>
      <c r="J40" s="345"/>
      <c r="K40" s="321"/>
      <c r="L40" s="321"/>
    </row>
    <row r="41" spans="1:12" x14ac:dyDescent="0.3">
      <c r="A41" s="244" t="s">
        <v>40</v>
      </c>
      <c r="B41" s="468">
        <v>250</v>
      </c>
      <c r="C41" s="238">
        <v>5</v>
      </c>
      <c r="D41" s="238"/>
      <c r="E41" s="464">
        <f>B41*C41</f>
        <v>1250</v>
      </c>
      <c r="F41" s="345"/>
      <c r="G41" s="577"/>
      <c r="H41" s="577"/>
      <c r="I41" s="346"/>
      <c r="J41" s="344"/>
      <c r="K41" s="318"/>
      <c r="L41" s="318"/>
    </row>
    <row r="42" spans="1:12" x14ac:dyDescent="0.3">
      <c r="A42" s="244" t="s">
        <v>209</v>
      </c>
      <c r="B42" s="239"/>
      <c r="C42" s="239"/>
      <c r="D42" s="238"/>
      <c r="E42" s="238"/>
      <c r="F42" s="344"/>
      <c r="G42" s="575"/>
      <c r="H42" s="575"/>
      <c r="I42" s="344"/>
      <c r="J42" s="344"/>
      <c r="K42" s="318"/>
      <c r="L42" s="318"/>
    </row>
    <row r="43" spans="1:12" x14ac:dyDescent="0.3">
      <c r="A43" s="244" t="str">
        <f>$A$24</f>
        <v>FY 2008-2009</v>
      </c>
      <c r="B43" s="468">
        <f>+B24</f>
        <v>16100</v>
      </c>
      <c r="C43" s="238">
        <v>2</v>
      </c>
      <c r="D43" s="238"/>
      <c r="E43" s="238"/>
      <c r="F43" s="344"/>
      <c r="G43" s="575">
        <v>40250</v>
      </c>
      <c r="H43" s="575">
        <v>30301.72</v>
      </c>
      <c r="I43" s="344">
        <f>B43*C43</f>
        <v>32200</v>
      </c>
      <c r="J43" s="344">
        <v>15830.54</v>
      </c>
      <c r="K43" s="318">
        <v>17000</v>
      </c>
      <c r="L43" s="318">
        <v>16399.86</v>
      </c>
    </row>
    <row r="44" spans="1:12" x14ac:dyDescent="0.3">
      <c r="A44" s="244" t="str">
        <f>$A$25</f>
        <v>FY 2009-2010</v>
      </c>
      <c r="B44" s="468">
        <f>+B25</f>
        <v>16100</v>
      </c>
      <c r="C44" s="464">
        <v>2.5</v>
      </c>
      <c r="D44" s="238"/>
      <c r="E44" s="238"/>
      <c r="F44" s="344">
        <v>40250</v>
      </c>
      <c r="G44" s="575"/>
      <c r="H44" s="575"/>
      <c r="I44" s="344"/>
      <c r="J44" s="346"/>
      <c r="K44" s="317"/>
      <c r="L44" s="317"/>
    </row>
    <row r="45" spans="1:12" x14ac:dyDescent="0.3">
      <c r="A45" s="462" t="str">
        <f>$A$26</f>
        <v>FY 2010-2011</v>
      </c>
      <c r="B45" s="463">
        <f>+B26</f>
        <v>16000</v>
      </c>
      <c r="C45" s="464">
        <v>2</v>
      </c>
      <c r="D45" s="464"/>
      <c r="E45" s="464">
        <f>B45*C45</f>
        <v>32000</v>
      </c>
      <c r="F45" s="345"/>
      <c r="G45" s="575"/>
      <c r="H45" s="575"/>
      <c r="I45" s="346"/>
      <c r="J45" s="346"/>
      <c r="K45" s="317"/>
      <c r="L45" s="317"/>
    </row>
    <row r="46" spans="1:12" x14ac:dyDescent="0.3">
      <c r="A46" s="462" t="s">
        <v>328</v>
      </c>
      <c r="B46" s="463"/>
      <c r="C46" s="464"/>
      <c r="D46" s="464"/>
      <c r="E46" s="464">
        <v>0</v>
      </c>
      <c r="F46" s="346">
        <v>0</v>
      </c>
      <c r="G46" s="575">
        <v>25000</v>
      </c>
      <c r="H46" s="575"/>
      <c r="I46" s="346">
        <v>22000</v>
      </c>
      <c r="J46" s="346">
        <v>19430.7</v>
      </c>
      <c r="K46" s="317">
        <v>22000</v>
      </c>
      <c r="L46" s="317">
        <v>21175.67</v>
      </c>
    </row>
    <row r="47" spans="1:12" x14ac:dyDescent="0.3">
      <c r="A47" s="462" t="s">
        <v>248</v>
      </c>
      <c r="B47" s="463"/>
      <c r="C47" s="464"/>
      <c r="D47" s="464"/>
      <c r="E47" s="464">
        <v>15000</v>
      </c>
      <c r="F47" s="346">
        <v>16750</v>
      </c>
      <c r="G47" s="575">
        <v>17500</v>
      </c>
      <c r="H47" s="575">
        <v>11761.92</v>
      </c>
      <c r="I47" s="346">
        <v>10000</v>
      </c>
      <c r="J47" s="346">
        <v>15868.75</v>
      </c>
      <c r="K47" s="317">
        <v>4000</v>
      </c>
      <c r="L47" s="317">
        <v>19385.79</v>
      </c>
    </row>
    <row r="48" spans="1:12" x14ac:dyDescent="0.3">
      <c r="A48" s="462" t="s">
        <v>342</v>
      </c>
      <c r="B48" s="463"/>
      <c r="C48" s="509"/>
      <c r="D48" s="464"/>
      <c r="E48" s="464">
        <v>74000</v>
      </c>
      <c r="F48" s="346">
        <v>72000</v>
      </c>
      <c r="G48" s="575">
        <v>69000</v>
      </c>
      <c r="H48" s="575">
        <v>69000</v>
      </c>
      <c r="I48" s="346">
        <v>54288</v>
      </c>
      <c r="J48" s="346">
        <v>54288</v>
      </c>
      <c r="K48" s="317">
        <v>52200</v>
      </c>
      <c r="L48" s="317">
        <v>52200</v>
      </c>
    </row>
    <row r="49" spans="1:12" x14ac:dyDescent="0.3">
      <c r="A49" s="462" t="s">
        <v>42</v>
      </c>
      <c r="B49" s="246"/>
      <c r="C49" s="246"/>
      <c r="D49" s="246"/>
      <c r="E49" s="246">
        <v>5850</v>
      </c>
      <c r="F49" s="353">
        <v>5500</v>
      </c>
      <c r="G49" s="575">
        <v>5000</v>
      </c>
      <c r="H49" s="575">
        <v>5895.42</v>
      </c>
      <c r="I49" s="346">
        <v>4500</v>
      </c>
      <c r="J49" s="346">
        <v>5748.39</v>
      </c>
      <c r="K49" s="317">
        <v>4500</v>
      </c>
      <c r="L49" s="317">
        <v>5265.05</v>
      </c>
    </row>
    <row r="50" spans="1:12" x14ac:dyDescent="0.3">
      <c r="A50" s="244" t="s">
        <v>191</v>
      </c>
      <c r="B50" s="136"/>
      <c r="C50" s="100"/>
      <c r="D50" s="62"/>
      <c r="E50" s="238">
        <v>4000</v>
      </c>
      <c r="F50" s="344">
        <v>4000</v>
      </c>
      <c r="G50" s="575">
        <v>5000</v>
      </c>
      <c r="H50" s="575">
        <v>1700.48</v>
      </c>
      <c r="I50" s="344">
        <v>5000</v>
      </c>
      <c r="J50" s="344">
        <v>3924.83</v>
      </c>
      <c r="K50" s="318">
        <v>5000</v>
      </c>
      <c r="L50" s="318">
        <v>4529</v>
      </c>
    </row>
    <row r="51" spans="1:12" ht="16.2" thickBot="1" x14ac:dyDescent="0.35">
      <c r="A51" s="9" t="s">
        <v>44</v>
      </c>
      <c r="B51" s="63"/>
      <c r="C51" s="62"/>
      <c r="D51" s="62"/>
      <c r="E51" s="481">
        <f t="shared" ref="E51:J51" si="0">SUM(E24:E50)</f>
        <v>819100</v>
      </c>
      <c r="F51" s="598">
        <f t="shared" si="0"/>
        <v>830350</v>
      </c>
      <c r="G51" s="578">
        <f t="shared" si="0"/>
        <v>862700</v>
      </c>
      <c r="H51" s="578">
        <f t="shared" si="0"/>
        <v>793121.7</v>
      </c>
      <c r="I51" s="517">
        <f t="shared" si="0"/>
        <v>829688</v>
      </c>
      <c r="J51" s="347">
        <f t="shared" si="0"/>
        <v>739840.37999999989</v>
      </c>
      <c r="K51" s="569">
        <v>797200</v>
      </c>
      <c r="L51" s="569">
        <v>775999.81</v>
      </c>
    </row>
    <row r="52" spans="1:12" ht="16.2" thickTop="1" x14ac:dyDescent="0.3">
      <c r="A52" s="49"/>
      <c r="B52" s="49"/>
      <c r="C52" s="49"/>
      <c r="D52" s="49"/>
      <c r="E52" s="244"/>
      <c r="F52" s="348"/>
      <c r="G52" s="573"/>
      <c r="H52" s="573"/>
      <c r="I52" s="348"/>
      <c r="J52" s="348"/>
      <c r="K52" s="527"/>
      <c r="L52" s="527"/>
    </row>
    <row r="53" spans="1:12" x14ac:dyDescent="0.3">
      <c r="A53" s="9" t="s">
        <v>46</v>
      </c>
      <c r="B53" s="63"/>
      <c r="C53" s="62"/>
      <c r="D53" s="62"/>
      <c r="E53" s="238"/>
      <c r="F53" s="364"/>
      <c r="G53" s="575"/>
      <c r="H53" s="575"/>
      <c r="I53" s="364"/>
      <c r="J53" s="348"/>
      <c r="K53" s="527"/>
      <c r="L53" s="527"/>
    </row>
    <row r="54" spans="1:12" x14ac:dyDescent="0.3">
      <c r="A54" s="9" t="s">
        <v>47</v>
      </c>
      <c r="B54" s="63"/>
      <c r="C54" s="62"/>
      <c r="D54" s="62"/>
      <c r="E54" s="238"/>
      <c r="F54" s="364"/>
      <c r="G54" s="575"/>
      <c r="H54" s="575"/>
      <c r="I54" s="364"/>
      <c r="J54" s="348"/>
      <c r="K54" s="527"/>
      <c r="L54" s="527"/>
    </row>
    <row r="55" spans="1:12" x14ac:dyDescent="0.3">
      <c r="A55" s="244" t="s">
        <v>343</v>
      </c>
      <c r="B55" s="468"/>
      <c r="C55" s="244"/>
      <c r="D55" s="244"/>
      <c r="E55" s="244">
        <v>2090</v>
      </c>
      <c r="F55" s="348">
        <v>1250</v>
      </c>
      <c r="G55" s="573">
        <v>1560</v>
      </c>
      <c r="H55" s="573">
        <v>1150</v>
      </c>
      <c r="I55" s="344">
        <v>1650</v>
      </c>
      <c r="J55" s="344">
        <v>1150</v>
      </c>
      <c r="K55" s="318">
        <v>1650</v>
      </c>
      <c r="L55" s="318">
        <v>1464.75</v>
      </c>
    </row>
    <row r="56" spans="1:12" x14ac:dyDescent="0.3">
      <c r="A56" s="244" t="s">
        <v>177</v>
      </c>
      <c r="B56" s="468"/>
      <c r="C56" s="244"/>
      <c r="D56" s="244"/>
      <c r="E56" s="244">
        <v>100</v>
      </c>
      <c r="F56" s="348">
        <v>200</v>
      </c>
      <c r="G56" s="573">
        <v>200</v>
      </c>
      <c r="H56" s="573">
        <v>515.97</v>
      </c>
      <c r="I56" s="344">
        <v>50</v>
      </c>
      <c r="J56" s="344">
        <v>295.75</v>
      </c>
      <c r="K56" s="318">
        <v>50</v>
      </c>
      <c r="L56" s="318">
        <v>272.14</v>
      </c>
    </row>
    <row r="57" spans="1:12" x14ac:dyDescent="0.3">
      <c r="A57" s="462" t="s">
        <v>159</v>
      </c>
      <c r="B57" s="463"/>
      <c r="C57" s="462"/>
      <c r="D57" s="462"/>
      <c r="E57" s="462">
        <v>13500</v>
      </c>
      <c r="F57" s="599">
        <v>13500</v>
      </c>
      <c r="G57" s="573">
        <v>14000</v>
      </c>
      <c r="H57" s="573">
        <v>14761.34</v>
      </c>
      <c r="I57" s="346">
        <v>15000</v>
      </c>
      <c r="J57" s="346">
        <v>13310.64</v>
      </c>
      <c r="K57" s="317">
        <v>15000</v>
      </c>
      <c r="L57" s="317">
        <v>10738.69</v>
      </c>
    </row>
    <row r="58" spans="1:12" x14ac:dyDescent="0.3">
      <c r="A58" s="244" t="s">
        <v>161</v>
      </c>
      <c r="B58" s="468"/>
      <c r="C58" s="244"/>
      <c r="D58" s="244"/>
      <c r="E58" s="244">
        <v>1680</v>
      </c>
      <c r="F58" s="348">
        <v>1680</v>
      </c>
      <c r="G58" s="573">
        <v>1600</v>
      </c>
      <c r="H58" s="573">
        <v>1908</v>
      </c>
      <c r="I58" s="346">
        <v>1600</v>
      </c>
      <c r="J58" s="344">
        <v>1665</v>
      </c>
      <c r="K58" s="318">
        <v>1200</v>
      </c>
      <c r="L58" s="318">
        <v>1568.12</v>
      </c>
    </row>
    <row r="59" spans="1:12" x14ac:dyDescent="0.3">
      <c r="A59" s="244" t="s">
        <v>65</v>
      </c>
      <c r="B59" s="468"/>
      <c r="C59" s="244"/>
      <c r="D59" s="244"/>
      <c r="E59" s="244">
        <v>4400</v>
      </c>
      <c r="F59" s="348">
        <v>6800</v>
      </c>
      <c r="G59" s="573">
        <v>6800</v>
      </c>
      <c r="H59" s="573">
        <v>3117.91</v>
      </c>
      <c r="I59" s="346">
        <v>6200</v>
      </c>
      <c r="J59" s="344">
        <v>2843.75</v>
      </c>
      <c r="K59" s="318">
        <v>10000</v>
      </c>
      <c r="L59" s="318">
        <v>6675.02</v>
      </c>
    </row>
    <row r="60" spans="1:12" x14ac:dyDescent="0.3">
      <c r="A60" s="244" t="s">
        <v>60</v>
      </c>
      <c r="B60" s="468"/>
      <c r="C60" s="244"/>
      <c r="D60" s="244"/>
      <c r="E60" s="244">
        <v>2800</v>
      </c>
      <c r="F60" s="348">
        <v>4400</v>
      </c>
      <c r="G60" s="573">
        <v>4400</v>
      </c>
      <c r="H60" s="573">
        <v>2518</v>
      </c>
      <c r="I60" s="344">
        <v>2750</v>
      </c>
      <c r="J60" s="344">
        <v>2400</v>
      </c>
      <c r="K60" s="318">
        <v>2350</v>
      </c>
      <c r="L60" s="318">
        <v>4039</v>
      </c>
    </row>
    <row r="61" spans="1:12" x14ac:dyDescent="0.3">
      <c r="A61" s="244" t="s">
        <v>229</v>
      </c>
      <c r="B61" s="468"/>
      <c r="C61" s="244"/>
      <c r="D61" s="244"/>
      <c r="E61" s="244">
        <v>4800</v>
      </c>
      <c r="F61" s="348">
        <v>3600</v>
      </c>
      <c r="G61" s="573">
        <v>2800</v>
      </c>
      <c r="H61" s="573">
        <v>3807.93</v>
      </c>
      <c r="I61" s="346">
        <v>4000</v>
      </c>
      <c r="J61" s="344">
        <v>3424.75</v>
      </c>
      <c r="K61" s="318">
        <v>5000</v>
      </c>
      <c r="L61" s="318">
        <v>3194.36</v>
      </c>
    </row>
    <row r="62" spans="1:12" x14ac:dyDescent="0.3">
      <c r="A62" s="244" t="s">
        <v>246</v>
      </c>
      <c r="B62" s="468"/>
      <c r="C62" s="244"/>
      <c r="D62" s="244"/>
      <c r="E62" s="244">
        <v>6800</v>
      </c>
      <c r="F62" s="348">
        <v>6800</v>
      </c>
      <c r="G62" s="573">
        <v>7250</v>
      </c>
      <c r="H62" s="573">
        <v>6728.84</v>
      </c>
      <c r="I62" s="346">
        <v>7400</v>
      </c>
      <c r="J62" s="344">
        <v>6728.84</v>
      </c>
      <c r="K62" s="318">
        <v>7300</v>
      </c>
      <c r="L62" s="318">
        <v>7118.54</v>
      </c>
    </row>
    <row r="63" spans="1:12" x14ac:dyDescent="0.3">
      <c r="A63" s="244" t="s">
        <v>252</v>
      </c>
      <c r="B63" s="468"/>
      <c r="C63" s="244"/>
      <c r="D63" s="244"/>
      <c r="E63" s="244">
        <v>28000</v>
      </c>
      <c r="F63" s="348">
        <v>26000</v>
      </c>
      <c r="G63" s="573">
        <v>23200</v>
      </c>
      <c r="H63" s="573">
        <v>29011.23</v>
      </c>
      <c r="I63" s="346">
        <v>19800</v>
      </c>
      <c r="J63" s="344">
        <v>23779.51</v>
      </c>
      <c r="K63" s="318">
        <v>18000</v>
      </c>
      <c r="L63" s="318">
        <v>21561.49</v>
      </c>
    </row>
    <row r="64" spans="1:12" x14ac:dyDescent="0.3">
      <c r="A64" s="244" t="s">
        <v>176</v>
      </c>
      <c r="B64" s="468"/>
      <c r="C64" s="244"/>
      <c r="D64" s="244"/>
      <c r="E64" s="244">
        <v>100</v>
      </c>
      <c r="F64" s="348">
        <v>250</v>
      </c>
      <c r="G64" s="573">
        <v>100</v>
      </c>
      <c r="H64" s="573">
        <v>164.94</v>
      </c>
      <c r="I64" s="344">
        <v>100</v>
      </c>
      <c r="J64" s="344">
        <v>9.2200000000000006</v>
      </c>
      <c r="K64" s="318">
        <v>100</v>
      </c>
      <c r="L64" s="318">
        <v>0</v>
      </c>
    </row>
    <row r="65" spans="1:12" x14ac:dyDescent="0.3">
      <c r="A65" s="244" t="s">
        <v>292</v>
      </c>
      <c r="B65" s="468"/>
      <c r="C65" s="244"/>
      <c r="D65" s="244"/>
      <c r="E65" s="244">
        <v>53800</v>
      </c>
      <c r="F65" s="348">
        <v>54800</v>
      </c>
      <c r="G65" s="573">
        <v>58100</v>
      </c>
      <c r="H65" s="573">
        <v>48544.68</v>
      </c>
      <c r="I65" s="346">
        <v>36800</v>
      </c>
      <c r="J65" s="344">
        <v>40301.11</v>
      </c>
      <c r="K65" s="318">
        <v>35000</v>
      </c>
      <c r="L65" s="318">
        <v>32853.35</v>
      </c>
    </row>
    <row r="66" spans="1:12" x14ac:dyDescent="0.3">
      <c r="A66" s="244" t="s">
        <v>57</v>
      </c>
      <c r="B66" s="468"/>
      <c r="C66" s="244"/>
      <c r="D66" s="244"/>
      <c r="E66" s="244">
        <v>5750</v>
      </c>
      <c r="F66" s="348">
        <v>6250</v>
      </c>
      <c r="G66" s="573">
        <v>5750</v>
      </c>
      <c r="H66" s="573">
        <v>5167.7700000000004</v>
      </c>
      <c r="I66" s="346">
        <v>4500</v>
      </c>
      <c r="J66" s="344">
        <v>7117.81</v>
      </c>
      <c r="K66" s="318">
        <v>4200</v>
      </c>
      <c r="L66" s="318">
        <v>4066.9</v>
      </c>
    </row>
    <row r="67" spans="1:12" x14ac:dyDescent="0.3">
      <c r="A67" s="244" t="s">
        <v>52</v>
      </c>
      <c r="B67" s="468"/>
      <c r="C67" s="244"/>
      <c r="D67" s="244"/>
      <c r="E67" s="244">
        <v>24750</v>
      </c>
      <c r="F67" s="348">
        <v>24400</v>
      </c>
      <c r="G67" s="573">
        <v>23400</v>
      </c>
      <c r="H67" s="573">
        <v>22232.79</v>
      </c>
      <c r="I67" s="346">
        <v>21500</v>
      </c>
      <c r="J67" s="344">
        <v>20862</v>
      </c>
      <c r="K67" s="318">
        <v>23000</v>
      </c>
      <c r="L67" s="318">
        <v>20263.23</v>
      </c>
    </row>
    <row r="68" spans="1:12" x14ac:dyDescent="0.3">
      <c r="A68" s="244" t="s">
        <v>344</v>
      </c>
      <c r="B68" s="468"/>
      <c r="C68" s="244"/>
      <c r="D68" s="244"/>
      <c r="E68" s="244">
        <v>25800</v>
      </c>
      <c r="F68" s="348">
        <v>24000</v>
      </c>
      <c r="G68" s="573">
        <v>22500</v>
      </c>
      <c r="H68" s="573">
        <v>22683.21</v>
      </c>
      <c r="I68" s="344">
        <v>20500</v>
      </c>
      <c r="J68" s="344">
        <v>20704.22</v>
      </c>
      <c r="K68" s="318">
        <v>19000</v>
      </c>
      <c r="L68" s="318">
        <v>19010.12</v>
      </c>
    </row>
    <row r="69" spans="1:12" x14ac:dyDescent="0.3">
      <c r="A69" s="244" t="s">
        <v>211</v>
      </c>
      <c r="B69" s="468"/>
      <c r="C69" s="244"/>
      <c r="D69" s="244"/>
      <c r="E69" s="244">
        <v>3200</v>
      </c>
      <c r="F69" s="348">
        <v>5000</v>
      </c>
      <c r="G69" s="573">
        <v>6000</v>
      </c>
      <c r="H69" s="573">
        <v>2520.19</v>
      </c>
      <c r="I69" s="346">
        <v>4950</v>
      </c>
      <c r="J69" s="344">
        <v>6052.13</v>
      </c>
      <c r="K69" s="318">
        <v>7000</v>
      </c>
      <c r="L69" s="318">
        <v>7833.26</v>
      </c>
    </row>
    <row r="70" spans="1:12" x14ac:dyDescent="0.3">
      <c r="A70" s="462" t="s">
        <v>117</v>
      </c>
      <c r="B70" s="463"/>
      <c r="C70" s="462"/>
      <c r="D70" s="462"/>
      <c r="E70" s="462">
        <v>13500</v>
      </c>
      <c r="F70" s="599">
        <v>13500</v>
      </c>
      <c r="G70" s="573">
        <v>14500</v>
      </c>
      <c r="H70" s="573">
        <v>14194.55</v>
      </c>
      <c r="I70" s="346">
        <v>7500</v>
      </c>
      <c r="J70" s="346">
        <v>11074.72</v>
      </c>
      <c r="K70" s="317">
        <v>7500</v>
      </c>
      <c r="L70" s="317">
        <v>18352.900000000001</v>
      </c>
    </row>
    <row r="71" spans="1:12" x14ac:dyDescent="0.3">
      <c r="A71" s="244" t="s">
        <v>157</v>
      </c>
      <c r="B71" s="468"/>
      <c r="C71" s="244"/>
      <c r="D71" s="244"/>
      <c r="E71" s="244">
        <v>1250</v>
      </c>
      <c r="F71" s="348">
        <v>750</v>
      </c>
      <c r="G71" s="573">
        <v>1250</v>
      </c>
      <c r="H71" s="573">
        <v>209.76</v>
      </c>
      <c r="I71" s="344">
        <v>150</v>
      </c>
      <c r="J71" s="344">
        <v>150</v>
      </c>
      <c r="K71" s="318">
        <v>300</v>
      </c>
      <c r="L71" s="318">
        <v>150</v>
      </c>
    </row>
    <row r="72" spans="1:12" x14ac:dyDescent="0.3">
      <c r="A72" s="244" t="s">
        <v>333</v>
      </c>
      <c r="B72" s="468"/>
      <c r="C72" s="244"/>
      <c r="D72" s="244"/>
      <c r="E72" s="244">
        <v>127500</v>
      </c>
      <c r="F72" s="348">
        <v>125000</v>
      </c>
      <c r="G72" s="573">
        <v>123800</v>
      </c>
      <c r="H72" s="573">
        <v>128717.21</v>
      </c>
      <c r="I72" s="344">
        <v>113500</v>
      </c>
      <c r="J72" s="344">
        <v>107079.63</v>
      </c>
      <c r="K72" s="318">
        <v>110000</v>
      </c>
      <c r="L72" s="318">
        <v>113120.22</v>
      </c>
    </row>
    <row r="73" spans="1:12" x14ac:dyDescent="0.3">
      <c r="A73" s="244" t="s">
        <v>294</v>
      </c>
      <c r="B73" s="468"/>
      <c r="C73" s="244"/>
      <c r="D73" s="244"/>
      <c r="E73" s="244">
        <v>9000</v>
      </c>
      <c r="F73" s="348">
        <v>9000</v>
      </c>
      <c r="G73" s="573">
        <v>9000</v>
      </c>
      <c r="H73" s="573">
        <v>8182.55</v>
      </c>
      <c r="I73" s="344">
        <v>7250</v>
      </c>
      <c r="J73" s="344">
        <v>8018.71</v>
      </c>
      <c r="K73" s="318">
        <v>7250</v>
      </c>
      <c r="L73" s="318">
        <v>4661.43</v>
      </c>
    </row>
    <row r="74" spans="1:12" x14ac:dyDescent="0.3">
      <c r="A74" s="244" t="s">
        <v>332</v>
      </c>
      <c r="B74" s="239"/>
      <c r="C74" s="468"/>
      <c r="D74" s="244"/>
      <c r="E74" s="244">
        <v>66800</v>
      </c>
      <c r="F74" s="348">
        <v>65500</v>
      </c>
      <c r="G74" s="573">
        <v>63580</v>
      </c>
      <c r="H74" s="573">
        <v>65039.07</v>
      </c>
      <c r="I74" s="344">
        <v>60840</v>
      </c>
      <c r="J74" s="344">
        <v>61492.07</v>
      </c>
      <c r="K74" s="318">
        <v>58500</v>
      </c>
      <c r="L74" s="318">
        <v>58720.160000000003</v>
      </c>
    </row>
    <row r="75" spans="1:12" x14ac:dyDescent="0.3">
      <c r="A75" s="462" t="s">
        <v>331</v>
      </c>
      <c r="B75" s="463"/>
      <c r="C75" s="464"/>
      <c r="D75" s="464"/>
      <c r="E75" s="464">
        <v>103250</v>
      </c>
      <c r="F75" s="599">
        <v>101225</v>
      </c>
      <c r="G75" s="573">
        <v>97335</v>
      </c>
      <c r="H75" s="573">
        <v>99186.02</v>
      </c>
      <c r="I75" s="346">
        <v>94500</v>
      </c>
      <c r="J75" s="346">
        <v>98614.9</v>
      </c>
      <c r="K75" s="317">
        <v>90700</v>
      </c>
      <c r="L75" s="317">
        <v>94420.22</v>
      </c>
    </row>
    <row r="76" spans="1:12" x14ac:dyDescent="0.3">
      <c r="A76" s="244" t="s">
        <v>245</v>
      </c>
      <c r="B76" s="468"/>
      <c r="C76" s="244"/>
      <c r="D76" s="244"/>
      <c r="E76" s="244">
        <v>8750</v>
      </c>
      <c r="F76" s="348">
        <v>8750</v>
      </c>
      <c r="G76" s="573">
        <v>8400</v>
      </c>
      <c r="H76" s="573">
        <v>8400</v>
      </c>
      <c r="I76" s="344">
        <v>8050</v>
      </c>
      <c r="J76" s="344">
        <v>8050</v>
      </c>
      <c r="K76" s="318">
        <v>7800</v>
      </c>
      <c r="L76" s="318">
        <v>7800</v>
      </c>
    </row>
    <row r="77" spans="1:12" x14ac:dyDescent="0.3">
      <c r="A77" s="462" t="s">
        <v>247</v>
      </c>
      <c r="B77" s="463"/>
      <c r="C77" s="462"/>
      <c r="D77" s="462"/>
      <c r="E77" s="462">
        <v>2400</v>
      </c>
      <c r="F77" s="599">
        <v>2400</v>
      </c>
      <c r="G77" s="573">
        <v>2100</v>
      </c>
      <c r="H77" s="573">
        <v>2009.57</v>
      </c>
      <c r="I77" s="346">
        <v>2000</v>
      </c>
      <c r="J77" s="346">
        <v>2209.6799999999998</v>
      </c>
      <c r="K77" s="317">
        <v>1750</v>
      </c>
      <c r="L77" s="317">
        <v>1275.3499999999999</v>
      </c>
    </row>
    <row r="78" spans="1:12" x14ac:dyDescent="0.3">
      <c r="A78" s="244" t="s">
        <v>223</v>
      </c>
      <c r="B78" s="468"/>
      <c r="C78" s="238"/>
      <c r="D78" s="238"/>
      <c r="E78" s="238">
        <v>600</v>
      </c>
      <c r="F78" s="348">
        <v>600</v>
      </c>
      <c r="G78" s="573">
        <v>1000</v>
      </c>
      <c r="H78" s="573">
        <v>742.48</v>
      </c>
      <c r="I78" s="344">
        <v>1100</v>
      </c>
      <c r="J78" s="344">
        <v>587.42999999999995</v>
      </c>
      <c r="K78" s="318">
        <v>1100</v>
      </c>
      <c r="L78" s="318">
        <v>816.22</v>
      </c>
    </row>
    <row r="79" spans="1:12" x14ac:dyDescent="0.3">
      <c r="A79" s="244" t="s">
        <v>172</v>
      </c>
      <c r="B79" s="468"/>
      <c r="C79" s="244"/>
      <c r="D79" s="244"/>
      <c r="E79" s="244">
        <v>1500</v>
      </c>
      <c r="F79" s="348">
        <v>1650</v>
      </c>
      <c r="G79" s="573">
        <v>1500</v>
      </c>
      <c r="H79" s="573">
        <v>553.28</v>
      </c>
      <c r="I79" s="344">
        <v>1750</v>
      </c>
      <c r="J79" s="344">
        <v>1270.79</v>
      </c>
      <c r="K79" s="318">
        <v>1750</v>
      </c>
      <c r="L79" s="318">
        <v>1167.3</v>
      </c>
    </row>
    <row r="80" spans="1:12" x14ac:dyDescent="0.3">
      <c r="A80" s="244" t="s">
        <v>56</v>
      </c>
      <c r="B80" s="468"/>
      <c r="C80" s="244"/>
      <c r="D80" s="244"/>
      <c r="E80" s="244">
        <v>1800</v>
      </c>
      <c r="F80" s="348">
        <v>2750</v>
      </c>
      <c r="G80" s="573">
        <v>4400</v>
      </c>
      <c r="H80" s="573">
        <v>1334.02</v>
      </c>
      <c r="I80" s="344">
        <v>4000</v>
      </c>
      <c r="J80" s="344">
        <v>1496.3</v>
      </c>
      <c r="K80" s="318">
        <v>4000</v>
      </c>
      <c r="L80" s="318">
        <v>2180.06</v>
      </c>
    </row>
    <row r="81" spans="1:12" x14ac:dyDescent="0.3">
      <c r="A81" s="244" t="s">
        <v>158</v>
      </c>
      <c r="B81" s="468"/>
      <c r="C81" s="244"/>
      <c r="D81" s="244"/>
      <c r="E81" s="244">
        <v>16000</v>
      </c>
      <c r="F81" s="348">
        <v>16500</v>
      </c>
      <c r="G81" s="573">
        <v>18000</v>
      </c>
      <c r="H81" s="573">
        <v>14706.94</v>
      </c>
      <c r="I81" s="344">
        <v>7650</v>
      </c>
      <c r="J81" s="344">
        <v>7563.25</v>
      </c>
      <c r="K81" s="318">
        <v>7000</v>
      </c>
      <c r="L81" s="318">
        <v>6242.53</v>
      </c>
    </row>
    <row r="82" spans="1:12" x14ac:dyDescent="0.3">
      <c r="A82" s="9" t="s">
        <v>73</v>
      </c>
      <c r="B82" s="63"/>
      <c r="C82" s="276"/>
      <c r="D82" s="49"/>
      <c r="E82" s="494">
        <f t="shared" ref="E82:J82" si="1">SUM(E55:E81)</f>
        <v>529920</v>
      </c>
      <c r="F82" s="601">
        <f t="shared" si="1"/>
        <v>526555</v>
      </c>
      <c r="G82" s="582">
        <f t="shared" si="1"/>
        <v>522525</v>
      </c>
      <c r="H82" s="582">
        <f t="shared" si="1"/>
        <v>508108.25000000006</v>
      </c>
      <c r="I82" s="355">
        <f t="shared" si="1"/>
        <v>455090</v>
      </c>
      <c r="J82" s="355">
        <f t="shared" si="1"/>
        <v>458252.20999999996</v>
      </c>
      <c r="K82" s="613">
        <v>446500</v>
      </c>
      <c r="L82" s="613">
        <v>449565.36</v>
      </c>
    </row>
    <row r="83" spans="1:12" x14ac:dyDescent="0.3">
      <c r="A83" s="612" t="s">
        <v>359</v>
      </c>
      <c r="B83" s="49"/>
      <c r="C83" s="49"/>
      <c r="D83" s="49"/>
      <c r="E83" s="244"/>
      <c r="F83" s="348"/>
      <c r="G83" s="573"/>
      <c r="H83" s="573"/>
      <c r="I83" s="344"/>
      <c r="J83" s="344"/>
      <c r="K83" s="318"/>
      <c r="L83" s="318"/>
    </row>
    <row r="84" spans="1:12" x14ac:dyDescent="0.3">
      <c r="A84" s="9" t="s">
        <v>74</v>
      </c>
      <c r="B84" s="49"/>
      <c r="C84" s="49"/>
      <c r="D84" s="49"/>
      <c r="E84" s="244"/>
      <c r="F84" s="348"/>
      <c r="G84" s="573"/>
      <c r="H84" s="573"/>
      <c r="I84" s="344"/>
      <c r="J84" s="344"/>
      <c r="K84" s="318"/>
      <c r="L84" s="318"/>
    </row>
    <row r="85" spans="1:12" x14ac:dyDescent="0.3">
      <c r="A85" s="244" t="s">
        <v>197</v>
      </c>
      <c r="B85" s="244"/>
      <c r="C85" s="244"/>
      <c r="D85" s="244"/>
      <c r="E85" s="244">
        <v>35375</v>
      </c>
      <c r="F85" s="348">
        <v>34000</v>
      </c>
      <c r="G85" s="579">
        <v>32760</v>
      </c>
      <c r="H85" s="579">
        <v>35061.35</v>
      </c>
      <c r="I85" s="344">
        <v>36400</v>
      </c>
      <c r="J85" s="350">
        <v>35941.32</v>
      </c>
      <c r="K85" s="319">
        <v>35000</v>
      </c>
      <c r="L85" s="319">
        <v>35000</v>
      </c>
    </row>
    <row r="86" spans="1:12" x14ac:dyDescent="0.3">
      <c r="A86" s="244" t="s">
        <v>198</v>
      </c>
      <c r="B86" s="244"/>
      <c r="C86" s="244"/>
      <c r="D86" s="244"/>
      <c r="E86" s="244">
        <v>12500</v>
      </c>
      <c r="F86" s="348">
        <v>12000</v>
      </c>
      <c r="G86" s="573">
        <v>12980</v>
      </c>
      <c r="H86" s="573">
        <v>12495.43</v>
      </c>
      <c r="I86" s="344">
        <v>12480</v>
      </c>
      <c r="J86" s="350">
        <v>12480</v>
      </c>
      <c r="K86" s="319">
        <v>12000</v>
      </c>
      <c r="L86" s="319">
        <v>12000</v>
      </c>
    </row>
    <row r="87" spans="1:12" x14ac:dyDescent="0.3">
      <c r="A87" s="244" t="s">
        <v>345</v>
      </c>
      <c r="B87" s="244"/>
      <c r="C87" s="244"/>
      <c r="D87" s="244"/>
      <c r="E87" s="244">
        <v>3900</v>
      </c>
      <c r="F87" s="348">
        <v>3750</v>
      </c>
      <c r="G87" s="573">
        <v>4330</v>
      </c>
      <c r="H87" s="573">
        <v>4330</v>
      </c>
      <c r="I87" s="344">
        <v>4160</v>
      </c>
      <c r="J87" s="350">
        <v>4160</v>
      </c>
      <c r="K87" s="319">
        <v>4000</v>
      </c>
      <c r="L87" s="319">
        <v>3988.61</v>
      </c>
    </row>
    <row r="88" spans="1:12" x14ac:dyDescent="0.3">
      <c r="A88" s="244" t="s">
        <v>346</v>
      </c>
      <c r="B88" s="244"/>
      <c r="C88" s="244"/>
      <c r="D88" s="244"/>
      <c r="E88" s="244">
        <v>4680</v>
      </c>
      <c r="F88" s="348">
        <v>4500</v>
      </c>
      <c r="G88" s="573">
        <v>4870</v>
      </c>
      <c r="H88" s="573">
        <v>4368.32</v>
      </c>
      <c r="I88" s="344">
        <v>4680</v>
      </c>
      <c r="J88" s="350">
        <v>3894.87</v>
      </c>
      <c r="K88" s="319">
        <v>4500</v>
      </c>
      <c r="L88" s="319">
        <v>4408.6899999999996</v>
      </c>
    </row>
    <row r="89" spans="1:12" x14ac:dyDescent="0.3">
      <c r="A89" s="244" t="s">
        <v>313</v>
      </c>
      <c r="B89" s="244"/>
      <c r="C89" s="244"/>
      <c r="D89" s="244"/>
      <c r="E89" s="244">
        <v>4500</v>
      </c>
      <c r="F89" s="348">
        <v>4000</v>
      </c>
      <c r="G89" s="573">
        <v>8500</v>
      </c>
      <c r="H89" s="573">
        <v>3369.05</v>
      </c>
      <c r="I89" s="344">
        <v>8000</v>
      </c>
      <c r="J89" s="350">
        <v>8567.43</v>
      </c>
      <c r="K89" s="319"/>
      <c r="L89" s="319"/>
    </row>
    <row r="90" spans="1:12" x14ac:dyDescent="0.3">
      <c r="A90" s="462" t="s">
        <v>326</v>
      </c>
      <c r="B90" s="462"/>
      <c r="C90" s="462"/>
      <c r="D90" s="462"/>
      <c r="E90" s="462">
        <v>20500</v>
      </c>
      <c r="F90" s="599">
        <v>20500</v>
      </c>
      <c r="G90" s="573">
        <v>20500</v>
      </c>
      <c r="H90" s="573">
        <v>16481.25</v>
      </c>
      <c r="I90" s="344">
        <v>29120</v>
      </c>
      <c r="J90" s="350">
        <v>30606.07</v>
      </c>
      <c r="K90" s="319">
        <v>28000</v>
      </c>
      <c r="L90" s="319">
        <v>30375.56</v>
      </c>
    </row>
    <row r="91" spans="1:12" x14ac:dyDescent="0.3">
      <c r="A91" s="244" t="s">
        <v>327</v>
      </c>
      <c r="B91" s="244"/>
      <c r="C91" s="244"/>
      <c r="D91" s="244"/>
      <c r="E91" s="244">
        <v>18000</v>
      </c>
      <c r="F91" s="348">
        <v>18000</v>
      </c>
      <c r="G91" s="573">
        <v>15300</v>
      </c>
      <c r="H91" s="573">
        <v>14912.11</v>
      </c>
      <c r="I91" s="344"/>
      <c r="J91" s="350">
        <v>0</v>
      </c>
      <c r="K91" s="319"/>
      <c r="L91" s="319"/>
    </row>
    <row r="92" spans="1:12" x14ac:dyDescent="0.3">
      <c r="A92" s="244" t="s">
        <v>325</v>
      </c>
      <c r="B92" s="244"/>
      <c r="C92" s="244"/>
      <c r="D92" s="244"/>
      <c r="E92" s="507">
        <v>47500</v>
      </c>
      <c r="F92" s="600">
        <v>47500</v>
      </c>
      <c r="G92" s="580">
        <v>50000</v>
      </c>
      <c r="H92" s="580">
        <v>30662.28</v>
      </c>
      <c r="I92" s="515">
        <v>74880</v>
      </c>
      <c r="J92" s="351">
        <v>48569.97</v>
      </c>
      <c r="K92" s="328">
        <v>72000</v>
      </c>
      <c r="L92" s="328">
        <v>53837.53</v>
      </c>
    </row>
    <row r="93" spans="1:12" x14ac:dyDescent="0.3">
      <c r="A93" s="57" t="s">
        <v>87</v>
      </c>
      <c r="B93" s="49"/>
      <c r="C93" s="49"/>
      <c r="D93" s="49"/>
      <c r="E93" s="280">
        <f t="shared" ref="E93:J93" si="2">SUM(E85:E92)</f>
        <v>146955</v>
      </c>
      <c r="F93" s="344">
        <f t="shared" si="2"/>
        <v>144250</v>
      </c>
      <c r="G93" s="581">
        <f t="shared" si="2"/>
        <v>149240</v>
      </c>
      <c r="H93" s="581">
        <f t="shared" si="2"/>
        <v>121679.79</v>
      </c>
      <c r="I93" s="344">
        <f t="shared" si="2"/>
        <v>169720</v>
      </c>
      <c r="J93" s="344">
        <f t="shared" si="2"/>
        <v>144219.66</v>
      </c>
      <c r="K93" s="318">
        <v>155500</v>
      </c>
      <c r="L93" s="318">
        <v>139610.39000000001</v>
      </c>
    </row>
    <row r="94" spans="1:12" x14ac:dyDescent="0.3">
      <c r="A94" s="49"/>
      <c r="B94" s="49"/>
      <c r="C94" s="49"/>
      <c r="D94" s="49"/>
      <c r="E94" s="244"/>
      <c r="F94" s="348"/>
      <c r="G94" s="573"/>
      <c r="H94" s="573"/>
      <c r="I94" s="344"/>
      <c r="J94" s="344"/>
      <c r="K94" s="318"/>
      <c r="L94" s="318"/>
    </row>
    <row r="95" spans="1:12" x14ac:dyDescent="0.3">
      <c r="A95" s="9" t="s">
        <v>88</v>
      </c>
      <c r="B95" s="49"/>
      <c r="C95" s="49"/>
      <c r="D95" s="49"/>
      <c r="E95" s="244"/>
      <c r="F95" s="348"/>
      <c r="G95" s="573"/>
      <c r="H95" s="573"/>
      <c r="I95" s="344"/>
      <c r="J95" s="344"/>
      <c r="K95" s="318"/>
      <c r="L95" s="318"/>
    </row>
    <row r="96" spans="1:12" x14ac:dyDescent="0.3">
      <c r="A96" s="485" t="s">
        <v>287</v>
      </c>
      <c r="B96" s="244"/>
      <c r="C96" s="244"/>
      <c r="D96" s="244"/>
      <c r="E96" s="244">
        <v>0</v>
      </c>
      <c r="F96" s="348">
        <v>250</v>
      </c>
      <c r="G96" s="573">
        <v>300</v>
      </c>
      <c r="H96" s="573">
        <v>0</v>
      </c>
      <c r="I96" s="344">
        <v>500</v>
      </c>
      <c r="J96" s="344">
        <v>0</v>
      </c>
      <c r="K96" s="318">
        <v>500</v>
      </c>
      <c r="L96" s="318">
        <v>0</v>
      </c>
    </row>
    <row r="97" spans="1:12" x14ac:dyDescent="0.3">
      <c r="A97" s="244" t="s">
        <v>70</v>
      </c>
      <c r="B97" s="244"/>
      <c r="C97" s="244"/>
      <c r="D97" s="244"/>
      <c r="E97" s="244">
        <v>750</v>
      </c>
      <c r="F97" s="348">
        <v>1000</v>
      </c>
      <c r="G97" s="573">
        <v>1000</v>
      </c>
      <c r="H97" s="573">
        <v>349.37</v>
      </c>
      <c r="I97" s="344">
        <v>1500</v>
      </c>
      <c r="J97" s="352">
        <v>2113.73</v>
      </c>
      <c r="K97" s="326">
        <v>1500</v>
      </c>
      <c r="L97" s="326">
        <v>1634.09</v>
      </c>
    </row>
    <row r="98" spans="1:12" x14ac:dyDescent="0.3">
      <c r="A98" s="244" t="s">
        <v>222</v>
      </c>
      <c r="B98" s="244"/>
      <c r="C98" s="244"/>
      <c r="D98" s="244"/>
      <c r="E98" s="244">
        <v>150</v>
      </c>
      <c r="F98" s="348">
        <v>250</v>
      </c>
      <c r="G98" s="573">
        <v>300</v>
      </c>
      <c r="H98" s="573">
        <v>0</v>
      </c>
      <c r="I98" s="344">
        <v>200</v>
      </c>
      <c r="J98" s="350">
        <v>0</v>
      </c>
      <c r="K98" s="319">
        <v>200</v>
      </c>
      <c r="L98" s="319">
        <v>0</v>
      </c>
    </row>
    <row r="99" spans="1:12" x14ac:dyDescent="0.3">
      <c r="A99" s="244" t="s">
        <v>94</v>
      </c>
      <c r="B99" s="244"/>
      <c r="C99" s="244"/>
      <c r="D99" s="244"/>
      <c r="E99" s="244">
        <v>1200</v>
      </c>
      <c r="F99" s="348">
        <v>1200</v>
      </c>
      <c r="G99" s="573">
        <v>1000</v>
      </c>
      <c r="H99" s="573">
        <v>1014.45</v>
      </c>
      <c r="I99" s="344">
        <v>1200</v>
      </c>
      <c r="J99" s="350">
        <v>1608.98</v>
      </c>
      <c r="K99" s="319">
        <v>1200</v>
      </c>
      <c r="L99" s="319">
        <v>865.6</v>
      </c>
    </row>
    <row r="100" spans="1:12" x14ac:dyDescent="0.3">
      <c r="A100" s="244" t="s">
        <v>338</v>
      </c>
      <c r="B100" s="244"/>
      <c r="C100" s="493">
        <v>262.5</v>
      </c>
      <c r="D100" s="244"/>
      <c r="E100" s="244">
        <v>4200</v>
      </c>
      <c r="F100" s="348">
        <v>4200</v>
      </c>
      <c r="G100" s="573">
        <v>4200</v>
      </c>
      <c r="H100" s="573">
        <v>753.05</v>
      </c>
      <c r="I100" s="344">
        <v>4500</v>
      </c>
      <c r="J100" s="344">
        <v>1340.5</v>
      </c>
      <c r="K100" s="318">
        <v>7000</v>
      </c>
      <c r="L100" s="318">
        <v>1639</v>
      </c>
    </row>
    <row r="101" spans="1:12" x14ac:dyDescent="0.3">
      <c r="A101" s="244" t="s">
        <v>95</v>
      </c>
      <c r="B101" s="244"/>
      <c r="C101" s="244"/>
      <c r="D101" s="244"/>
      <c r="E101" s="244">
        <v>1200</v>
      </c>
      <c r="F101" s="348">
        <v>1500</v>
      </c>
      <c r="G101" s="573">
        <v>1500</v>
      </c>
      <c r="H101" s="573">
        <v>617</v>
      </c>
      <c r="I101" s="344">
        <v>2000</v>
      </c>
      <c r="J101" s="350">
        <v>1800</v>
      </c>
      <c r="K101" s="319">
        <v>2400</v>
      </c>
      <c r="L101" s="319">
        <v>1433.4</v>
      </c>
    </row>
    <row r="102" spans="1:12" x14ac:dyDescent="0.3">
      <c r="A102" s="244" t="s">
        <v>347</v>
      </c>
      <c r="B102" s="244"/>
      <c r="C102" s="244"/>
      <c r="D102" s="244"/>
      <c r="E102" s="244">
        <v>200</v>
      </c>
      <c r="F102" s="348">
        <v>250</v>
      </c>
      <c r="G102" s="573">
        <v>450</v>
      </c>
      <c r="H102" s="573">
        <v>153.69999999999999</v>
      </c>
      <c r="I102" s="344">
        <v>725</v>
      </c>
      <c r="J102" s="350">
        <v>186.25</v>
      </c>
      <c r="K102" s="319">
        <v>725</v>
      </c>
      <c r="L102" s="319">
        <v>676.25</v>
      </c>
    </row>
    <row r="103" spans="1:12" x14ac:dyDescent="0.3">
      <c r="A103" s="244" t="s">
        <v>296</v>
      </c>
      <c r="B103" s="244"/>
      <c r="C103" s="244"/>
      <c r="D103" s="244"/>
      <c r="E103" s="244">
        <v>0</v>
      </c>
      <c r="F103" s="348">
        <v>0</v>
      </c>
      <c r="G103" s="573">
        <v>0</v>
      </c>
      <c r="H103" s="573">
        <v>0</v>
      </c>
      <c r="I103" s="344"/>
      <c r="J103" s="350">
        <v>0</v>
      </c>
      <c r="K103" s="319"/>
      <c r="L103" s="319"/>
    </row>
    <row r="104" spans="1:12" x14ac:dyDescent="0.3">
      <c r="A104" s="244" t="s">
        <v>293</v>
      </c>
      <c r="B104" s="244"/>
      <c r="C104" s="244"/>
      <c r="D104" s="244"/>
      <c r="E104" s="244">
        <v>2000</v>
      </c>
      <c r="F104" s="348">
        <v>2000</v>
      </c>
      <c r="G104" s="573">
        <v>2250</v>
      </c>
      <c r="H104" s="573">
        <v>1621.28</v>
      </c>
      <c r="I104" s="344">
        <v>2250</v>
      </c>
      <c r="J104" s="350">
        <v>291.33</v>
      </c>
      <c r="K104" s="319">
        <v>2250</v>
      </c>
      <c r="L104" s="319">
        <v>917.8</v>
      </c>
    </row>
    <row r="105" spans="1:12" x14ac:dyDescent="0.3">
      <c r="A105" s="244" t="s">
        <v>99</v>
      </c>
      <c r="B105" s="244"/>
      <c r="C105" s="244"/>
      <c r="D105" s="244"/>
      <c r="E105" s="244">
        <v>2500</v>
      </c>
      <c r="F105" s="348">
        <v>3000</v>
      </c>
      <c r="G105" s="573">
        <v>3000</v>
      </c>
      <c r="H105" s="573">
        <v>2442.9699999999998</v>
      </c>
      <c r="I105" s="344">
        <v>3000</v>
      </c>
      <c r="J105" s="350">
        <v>1702.23</v>
      </c>
      <c r="K105" s="319">
        <v>3000</v>
      </c>
      <c r="L105" s="319">
        <v>2339.37</v>
      </c>
    </row>
    <row r="106" spans="1:12" x14ac:dyDescent="0.3">
      <c r="A106" s="462" t="s">
        <v>351</v>
      </c>
      <c r="B106" s="462"/>
      <c r="C106" s="462"/>
      <c r="D106" s="462"/>
      <c r="E106" s="462">
        <v>1500</v>
      </c>
      <c r="F106" s="599">
        <v>3000</v>
      </c>
      <c r="G106" s="573">
        <v>3000</v>
      </c>
      <c r="H106" s="573">
        <v>0</v>
      </c>
      <c r="I106" s="346">
        <v>4500</v>
      </c>
      <c r="J106" s="350">
        <v>1797.56</v>
      </c>
      <c r="K106" s="319">
        <v>7970</v>
      </c>
      <c r="L106" s="319">
        <v>7815.3</v>
      </c>
    </row>
    <row r="107" spans="1:12" x14ac:dyDescent="0.3">
      <c r="A107" s="244" t="s">
        <v>97</v>
      </c>
      <c r="B107" s="492"/>
      <c r="C107" s="493"/>
      <c r="D107" s="244"/>
      <c r="E107" s="244">
        <v>3000</v>
      </c>
      <c r="F107" s="348">
        <v>4500</v>
      </c>
      <c r="G107" s="573">
        <v>6000</v>
      </c>
      <c r="H107" s="573">
        <v>1227.3900000000001</v>
      </c>
      <c r="I107" s="344">
        <v>4500</v>
      </c>
      <c r="J107" s="350">
        <v>2722.6</v>
      </c>
      <c r="K107" s="319">
        <v>4500</v>
      </c>
      <c r="L107" s="319">
        <v>1682.71</v>
      </c>
    </row>
    <row r="108" spans="1:12" x14ac:dyDescent="0.3">
      <c r="A108" s="244" t="s">
        <v>190</v>
      </c>
      <c r="B108" s="492"/>
      <c r="C108" s="493"/>
      <c r="D108" s="244"/>
      <c r="E108" s="244">
        <v>150</v>
      </c>
      <c r="F108" s="348">
        <v>150</v>
      </c>
      <c r="G108" s="573">
        <v>150</v>
      </c>
      <c r="H108" s="573">
        <v>69.069999999999993</v>
      </c>
      <c r="I108" s="344"/>
      <c r="J108" s="350">
        <v>0</v>
      </c>
      <c r="K108" s="319"/>
      <c r="L108" s="319">
        <v>255.87</v>
      </c>
    </row>
    <row r="109" spans="1:12" x14ac:dyDescent="0.3">
      <c r="A109" s="244" t="s">
        <v>90</v>
      </c>
      <c r="B109" s="244"/>
      <c r="C109" s="244"/>
      <c r="D109" s="244"/>
      <c r="E109" s="244">
        <v>150</v>
      </c>
      <c r="F109" s="348">
        <v>250</v>
      </c>
      <c r="G109" s="573">
        <v>300</v>
      </c>
      <c r="H109" s="573">
        <v>214</v>
      </c>
      <c r="I109" s="344">
        <v>400</v>
      </c>
      <c r="J109" s="350">
        <v>282.81</v>
      </c>
      <c r="K109" s="319">
        <v>400</v>
      </c>
      <c r="L109" s="319">
        <v>496.7</v>
      </c>
    </row>
    <row r="110" spans="1:12" x14ac:dyDescent="0.3">
      <c r="A110" s="244" t="s">
        <v>92</v>
      </c>
      <c r="B110" s="244"/>
      <c r="C110" s="244"/>
      <c r="D110" s="244"/>
      <c r="E110" s="244">
        <v>150</v>
      </c>
      <c r="F110" s="348">
        <v>250</v>
      </c>
      <c r="G110" s="573">
        <v>300</v>
      </c>
      <c r="H110" s="573">
        <v>55.97</v>
      </c>
      <c r="I110" s="344">
        <v>400</v>
      </c>
      <c r="J110" s="350">
        <v>0</v>
      </c>
      <c r="K110" s="319">
        <v>400</v>
      </c>
      <c r="L110" s="319">
        <v>0</v>
      </c>
    </row>
    <row r="111" spans="1:12" x14ac:dyDescent="0.3">
      <c r="A111" s="244" t="s">
        <v>178</v>
      </c>
      <c r="B111" s="244"/>
      <c r="C111" s="244"/>
      <c r="D111" s="244"/>
      <c r="E111" s="244">
        <v>150</v>
      </c>
      <c r="F111" s="348">
        <v>250</v>
      </c>
      <c r="G111" s="573">
        <v>300</v>
      </c>
      <c r="H111" s="573">
        <v>0</v>
      </c>
      <c r="I111" s="344">
        <v>400</v>
      </c>
      <c r="J111" s="350">
        <v>0</v>
      </c>
      <c r="K111" s="319">
        <v>400</v>
      </c>
      <c r="L111" s="319">
        <v>749.43</v>
      </c>
    </row>
    <row r="112" spans="1:12" x14ac:dyDescent="0.3">
      <c r="A112" s="244" t="s">
        <v>288</v>
      </c>
      <c r="B112" s="244"/>
      <c r="C112" s="244"/>
      <c r="D112" s="244"/>
      <c r="E112" s="244">
        <v>2000</v>
      </c>
      <c r="F112" s="348">
        <v>2600</v>
      </c>
      <c r="G112" s="573">
        <v>2800</v>
      </c>
      <c r="H112" s="573">
        <v>2947.21</v>
      </c>
      <c r="I112" s="344">
        <v>900</v>
      </c>
      <c r="J112" s="350">
        <v>2385.4</v>
      </c>
      <c r="K112" s="319">
        <v>900</v>
      </c>
      <c r="L112" s="319">
        <v>2268.37</v>
      </c>
    </row>
    <row r="113" spans="1:12" x14ac:dyDescent="0.3">
      <c r="A113" s="244" t="s">
        <v>308</v>
      </c>
      <c r="B113" s="244"/>
      <c r="C113" s="244"/>
      <c r="D113" s="244"/>
      <c r="E113" s="244">
        <v>750</v>
      </c>
      <c r="F113" s="348">
        <v>750</v>
      </c>
      <c r="G113" s="573">
        <v>750</v>
      </c>
      <c r="H113" s="573">
        <v>566</v>
      </c>
      <c r="I113" s="344">
        <v>1500</v>
      </c>
      <c r="J113" s="350">
        <v>566</v>
      </c>
      <c r="K113" s="319">
        <v>1500</v>
      </c>
      <c r="L113" s="319">
        <v>738</v>
      </c>
    </row>
    <row r="114" spans="1:12" x14ac:dyDescent="0.3">
      <c r="A114" s="244" t="s">
        <v>207</v>
      </c>
      <c r="B114" s="244"/>
      <c r="C114" s="244"/>
      <c r="D114" s="244"/>
      <c r="E114" s="244">
        <v>0</v>
      </c>
      <c r="F114" s="348">
        <v>0</v>
      </c>
      <c r="G114" s="573">
        <v>0</v>
      </c>
      <c r="H114" s="573">
        <v>0</v>
      </c>
      <c r="I114" s="344">
        <v>0</v>
      </c>
      <c r="J114" s="351">
        <v>0</v>
      </c>
      <c r="K114" s="328">
        <v>400</v>
      </c>
      <c r="L114" s="328">
        <v>0</v>
      </c>
    </row>
    <row r="115" spans="1:12" x14ac:dyDescent="0.3">
      <c r="A115" s="9" t="s">
        <v>106</v>
      </c>
      <c r="B115" s="49"/>
      <c r="C115" s="49"/>
      <c r="D115" s="49"/>
      <c r="E115" s="494">
        <f t="shared" ref="E115:J115" si="3">SUM(E96:E114)</f>
        <v>20050</v>
      </c>
      <c r="F115" s="601">
        <f t="shared" si="3"/>
        <v>25400</v>
      </c>
      <c r="G115" s="582">
        <f t="shared" si="3"/>
        <v>27600</v>
      </c>
      <c r="H115" s="582">
        <f t="shared" si="3"/>
        <v>12031.46</v>
      </c>
      <c r="I115" s="355">
        <f t="shared" si="3"/>
        <v>28475</v>
      </c>
      <c r="J115" s="344">
        <f t="shared" si="3"/>
        <v>16797.39</v>
      </c>
      <c r="K115" s="318">
        <v>35245</v>
      </c>
      <c r="L115" s="318">
        <v>23511.89</v>
      </c>
    </row>
    <row r="116" spans="1:12" x14ac:dyDescent="0.3">
      <c r="A116" s="9"/>
      <c r="B116" s="49"/>
      <c r="C116" s="49"/>
      <c r="D116" s="49"/>
      <c r="E116" s="244"/>
      <c r="F116" s="348"/>
      <c r="G116" s="573"/>
      <c r="H116" s="573"/>
      <c r="I116" s="344"/>
      <c r="J116" s="344"/>
      <c r="K116" s="318"/>
      <c r="L116" s="318"/>
    </row>
    <row r="117" spans="1:12" x14ac:dyDescent="0.3">
      <c r="A117" s="9" t="s">
        <v>321</v>
      </c>
      <c r="B117" s="49"/>
      <c r="C117" s="49"/>
      <c r="D117" s="49"/>
      <c r="E117" s="244"/>
      <c r="F117" s="348"/>
      <c r="G117" s="573"/>
      <c r="H117" s="573"/>
      <c r="I117" s="344"/>
      <c r="J117" s="344"/>
      <c r="K117" s="318"/>
      <c r="L117" s="318"/>
    </row>
    <row r="118" spans="1:12" x14ac:dyDescent="0.3">
      <c r="A118" s="485" t="s">
        <v>348</v>
      </c>
      <c r="B118" s="244"/>
      <c r="C118" s="244"/>
      <c r="D118" s="244"/>
      <c r="E118" s="244">
        <v>1000</v>
      </c>
      <c r="F118" s="348">
        <v>1000</v>
      </c>
      <c r="G118" s="583">
        <v>1000</v>
      </c>
      <c r="H118" s="583">
        <v>1000</v>
      </c>
      <c r="I118" s="344">
        <v>950</v>
      </c>
      <c r="J118" s="344">
        <v>950</v>
      </c>
      <c r="K118" s="318">
        <v>950</v>
      </c>
      <c r="L118" s="318">
        <v>0</v>
      </c>
    </row>
    <row r="119" spans="1:12" x14ac:dyDescent="0.3">
      <c r="A119" s="244" t="s">
        <v>349</v>
      </c>
      <c r="B119" s="244"/>
      <c r="C119" s="244"/>
      <c r="D119" s="244"/>
      <c r="E119" s="244">
        <v>1000</v>
      </c>
      <c r="F119" s="348">
        <v>1000</v>
      </c>
      <c r="G119" s="583">
        <v>1000</v>
      </c>
      <c r="H119" s="583">
        <v>1000</v>
      </c>
      <c r="I119" s="344">
        <v>950</v>
      </c>
      <c r="J119" s="350">
        <v>1058.6400000000001</v>
      </c>
      <c r="K119" s="319">
        <v>950</v>
      </c>
      <c r="L119" s="319">
        <v>939.51</v>
      </c>
    </row>
    <row r="120" spans="1:12" x14ac:dyDescent="0.3">
      <c r="A120" s="244" t="s">
        <v>237</v>
      </c>
      <c r="B120" s="244"/>
      <c r="C120" s="244"/>
      <c r="D120" s="244"/>
      <c r="E120" s="244">
        <v>4700</v>
      </c>
      <c r="F120" s="348">
        <v>4700</v>
      </c>
      <c r="G120" s="583">
        <v>4700</v>
      </c>
      <c r="H120" s="583">
        <v>4009.85</v>
      </c>
      <c r="I120" s="344">
        <v>4500</v>
      </c>
      <c r="J120" s="350">
        <v>4416.7700000000004</v>
      </c>
      <c r="K120" s="319">
        <v>4500</v>
      </c>
      <c r="L120" s="319">
        <v>4543.2</v>
      </c>
    </row>
    <row r="121" spans="1:12" x14ac:dyDescent="0.3">
      <c r="A121" s="244" t="s">
        <v>108</v>
      </c>
      <c r="B121" s="244"/>
      <c r="C121" s="244"/>
      <c r="D121" s="244"/>
      <c r="E121" s="244">
        <v>625</v>
      </c>
      <c r="F121" s="348">
        <v>625</v>
      </c>
      <c r="G121" s="583">
        <v>625</v>
      </c>
      <c r="H121" s="583">
        <v>241.6</v>
      </c>
      <c r="I121" s="344">
        <v>600</v>
      </c>
      <c r="J121" s="350">
        <v>371.3</v>
      </c>
      <c r="K121" s="319">
        <v>600</v>
      </c>
      <c r="L121" s="319">
        <v>125.8</v>
      </c>
    </row>
    <row r="122" spans="1:12" x14ac:dyDescent="0.3">
      <c r="A122" s="244" t="s">
        <v>335</v>
      </c>
      <c r="B122" s="244"/>
      <c r="C122" s="244"/>
      <c r="D122" s="244"/>
      <c r="E122" s="244">
        <v>3250</v>
      </c>
      <c r="F122" s="348">
        <v>3250</v>
      </c>
      <c r="G122" s="583">
        <v>3250</v>
      </c>
      <c r="H122" s="583">
        <v>4476.7700000000004</v>
      </c>
      <c r="I122" s="344">
        <v>2750</v>
      </c>
      <c r="J122" s="352">
        <v>5154.6899999999996</v>
      </c>
      <c r="K122" s="326">
        <v>2750</v>
      </c>
      <c r="L122" s="326">
        <v>2773.56</v>
      </c>
    </row>
    <row r="123" spans="1:12" x14ac:dyDescent="0.3">
      <c r="A123" s="244" t="s">
        <v>350</v>
      </c>
      <c r="B123" s="244"/>
      <c r="C123" s="244"/>
      <c r="D123" s="244"/>
      <c r="E123" s="244">
        <v>1000</v>
      </c>
      <c r="F123" s="348">
        <v>1000</v>
      </c>
      <c r="G123" s="583">
        <v>1000</v>
      </c>
      <c r="H123" s="583">
        <v>1000</v>
      </c>
      <c r="I123" s="344">
        <v>950</v>
      </c>
      <c r="J123" s="350">
        <v>950</v>
      </c>
      <c r="K123" s="319">
        <v>950</v>
      </c>
      <c r="L123" s="319">
        <v>950</v>
      </c>
    </row>
    <row r="124" spans="1:12" x14ac:dyDescent="0.3">
      <c r="A124" s="462" t="s">
        <v>238</v>
      </c>
      <c r="B124" s="462"/>
      <c r="C124" s="462"/>
      <c r="D124" s="462"/>
      <c r="E124" s="462">
        <v>4150</v>
      </c>
      <c r="F124" s="599">
        <v>4150</v>
      </c>
      <c r="G124" s="583">
        <v>4150</v>
      </c>
      <c r="H124" s="583">
        <v>2216.1999999999998</v>
      </c>
      <c r="I124" s="346">
        <v>4000</v>
      </c>
      <c r="J124" s="353">
        <v>1999.43</v>
      </c>
      <c r="K124" s="325">
        <v>4000</v>
      </c>
      <c r="L124" s="325">
        <v>2926.49</v>
      </c>
    </row>
    <row r="125" spans="1:12" x14ac:dyDescent="0.3">
      <c r="A125" s="462" t="s">
        <v>109</v>
      </c>
      <c r="B125" s="462"/>
      <c r="C125" s="462"/>
      <c r="D125" s="462"/>
      <c r="E125" s="462">
        <v>5200</v>
      </c>
      <c r="F125" s="599">
        <v>5200</v>
      </c>
      <c r="G125" s="583">
        <v>5200</v>
      </c>
      <c r="H125" s="583">
        <v>7133.8</v>
      </c>
      <c r="I125" s="346">
        <v>5000</v>
      </c>
      <c r="J125" s="353">
        <v>7000.57</v>
      </c>
      <c r="K125" s="325">
        <v>5000</v>
      </c>
      <c r="L125" s="325">
        <v>6169.49</v>
      </c>
    </row>
    <row r="126" spans="1:12" x14ac:dyDescent="0.3">
      <c r="A126" s="462" t="s">
        <v>285</v>
      </c>
      <c r="B126" s="462"/>
      <c r="C126" s="462"/>
      <c r="D126" s="462"/>
      <c r="E126" s="462">
        <v>4050</v>
      </c>
      <c r="F126" s="599">
        <v>4050</v>
      </c>
      <c r="G126" s="583">
        <v>4050</v>
      </c>
      <c r="H126" s="583">
        <v>1706.63</v>
      </c>
      <c r="I126" s="346">
        <v>3900</v>
      </c>
      <c r="J126" s="353">
        <v>1798.07</v>
      </c>
      <c r="K126" s="325">
        <v>3900</v>
      </c>
      <c r="L126" s="325">
        <v>1792.22</v>
      </c>
    </row>
    <row r="127" spans="1:12" x14ac:dyDescent="0.3">
      <c r="A127" s="462" t="s">
        <v>182</v>
      </c>
      <c r="B127" s="462"/>
      <c r="C127" s="462"/>
      <c r="D127" s="462"/>
      <c r="E127" s="490">
        <v>1250</v>
      </c>
      <c r="F127" s="602">
        <v>1250</v>
      </c>
      <c r="G127" s="584">
        <v>1250</v>
      </c>
      <c r="H127" s="584">
        <v>3593.37</v>
      </c>
      <c r="I127" s="518">
        <v>1200</v>
      </c>
      <c r="J127" s="354">
        <v>3301.93</v>
      </c>
      <c r="K127" s="329">
        <v>1200</v>
      </c>
      <c r="L127" s="329">
        <v>2904.02</v>
      </c>
    </row>
    <row r="128" spans="1:12" x14ac:dyDescent="0.3">
      <c r="A128" s="9" t="s">
        <v>320</v>
      </c>
      <c r="B128" s="49"/>
      <c r="C128" s="49"/>
      <c r="D128" s="49"/>
      <c r="E128" s="487">
        <f t="shared" ref="E128:J128" si="4">SUM(E118:E127)</f>
        <v>26225</v>
      </c>
      <c r="F128" s="345">
        <f t="shared" si="4"/>
        <v>26225</v>
      </c>
      <c r="G128" s="585">
        <f t="shared" si="4"/>
        <v>26225</v>
      </c>
      <c r="H128" s="585">
        <f t="shared" si="4"/>
        <v>26378.22</v>
      </c>
      <c r="I128" s="365">
        <f t="shared" si="4"/>
        <v>24800</v>
      </c>
      <c r="J128" s="344">
        <f t="shared" si="4"/>
        <v>27001.4</v>
      </c>
      <c r="K128" s="318">
        <v>24800</v>
      </c>
      <c r="L128" s="318">
        <v>23124.29</v>
      </c>
    </row>
    <row r="129" spans="1:12" x14ac:dyDescent="0.3">
      <c r="A129" s="49"/>
      <c r="B129" s="49"/>
      <c r="C129" s="49"/>
      <c r="D129" s="49"/>
      <c r="E129" s="244"/>
      <c r="F129" s="348"/>
      <c r="G129" s="573"/>
      <c r="H129" s="573"/>
      <c r="I129" s="344"/>
      <c r="J129" s="344"/>
      <c r="K129" s="318"/>
      <c r="L129" s="318"/>
    </row>
    <row r="130" spans="1:12" x14ac:dyDescent="0.3">
      <c r="A130" s="9" t="s">
        <v>116</v>
      </c>
      <c r="B130" s="49"/>
      <c r="C130" s="49"/>
      <c r="D130" s="49"/>
      <c r="E130" s="244"/>
      <c r="F130" s="348"/>
      <c r="G130" s="573"/>
      <c r="H130" s="573"/>
      <c r="I130" s="344"/>
      <c r="J130" s="344"/>
      <c r="K130" s="318"/>
      <c r="L130" s="318"/>
    </row>
    <row r="131" spans="1:12" x14ac:dyDescent="0.3">
      <c r="A131" s="244" t="s">
        <v>212</v>
      </c>
      <c r="B131" s="244"/>
      <c r="C131" s="245"/>
      <c r="D131" s="498"/>
      <c r="E131" s="498">
        <v>18250</v>
      </c>
      <c r="F131" s="519">
        <v>23000</v>
      </c>
      <c r="G131" s="586">
        <v>23000</v>
      </c>
      <c r="H131" s="586">
        <v>18017.27</v>
      </c>
      <c r="I131" s="519">
        <v>23000</v>
      </c>
      <c r="J131" s="350">
        <v>26747.71</v>
      </c>
      <c r="K131" s="326">
        <v>25000</v>
      </c>
      <c r="L131" s="326">
        <v>24847.84</v>
      </c>
    </row>
    <row r="132" spans="1:12" x14ac:dyDescent="0.3">
      <c r="A132" s="244" t="s">
        <v>336</v>
      </c>
      <c r="B132" s="244"/>
      <c r="C132" s="245"/>
      <c r="D132" s="498"/>
      <c r="E132" s="498">
        <v>30000</v>
      </c>
      <c r="F132" s="519">
        <v>30000</v>
      </c>
      <c r="G132" s="586">
        <v>60000</v>
      </c>
      <c r="H132" s="586">
        <v>27092.93</v>
      </c>
      <c r="I132" s="519">
        <v>60000</v>
      </c>
      <c r="J132" s="352">
        <v>53825.919999999998</v>
      </c>
      <c r="K132" s="531">
        <v>60000</v>
      </c>
      <c r="L132" s="531">
        <v>54335</v>
      </c>
    </row>
    <row r="133" spans="1:12" x14ac:dyDescent="0.3">
      <c r="A133" s="9" t="s">
        <v>183</v>
      </c>
      <c r="B133" s="49"/>
      <c r="C133" s="49"/>
      <c r="D133" s="49"/>
      <c r="E133" s="494">
        <f t="shared" ref="E133:J133" si="5">SUM(E131:E132)</f>
        <v>48250</v>
      </c>
      <c r="F133" s="601">
        <f t="shared" si="5"/>
        <v>53000</v>
      </c>
      <c r="G133" s="582">
        <f t="shared" si="5"/>
        <v>83000</v>
      </c>
      <c r="H133" s="582">
        <f t="shared" si="5"/>
        <v>45110.2</v>
      </c>
      <c r="I133" s="355">
        <f t="shared" si="5"/>
        <v>83000</v>
      </c>
      <c r="J133" s="355">
        <f t="shared" si="5"/>
        <v>80573.63</v>
      </c>
      <c r="K133" s="318">
        <v>85000</v>
      </c>
      <c r="L133" s="318">
        <v>79182.84</v>
      </c>
    </row>
    <row r="134" spans="1:12" x14ac:dyDescent="0.3">
      <c r="A134" s="49" t="s">
        <v>120</v>
      </c>
      <c r="B134" s="49"/>
      <c r="C134" s="49"/>
      <c r="D134" s="49"/>
      <c r="E134" s="244"/>
      <c r="F134" s="348"/>
      <c r="G134" s="573"/>
      <c r="H134" s="573"/>
      <c r="I134" s="344"/>
      <c r="J134" s="344"/>
      <c r="K134" s="314"/>
      <c r="L134" s="314"/>
    </row>
    <row r="135" spans="1:12" x14ac:dyDescent="0.3">
      <c r="A135" s="16" t="s">
        <v>242</v>
      </c>
      <c r="B135" s="49"/>
      <c r="C135" s="49"/>
      <c r="D135" s="49"/>
      <c r="E135" s="244"/>
      <c r="F135" s="348"/>
      <c r="G135" s="573"/>
      <c r="H135" s="573"/>
      <c r="I135" s="344"/>
      <c r="J135" s="344"/>
      <c r="K135" s="318"/>
      <c r="L135" s="318"/>
    </row>
    <row r="136" spans="1:12" x14ac:dyDescent="0.3">
      <c r="A136" s="387" t="s">
        <v>318</v>
      </c>
      <c r="B136" s="244"/>
      <c r="C136" s="244"/>
      <c r="D136" s="244"/>
      <c r="E136" s="244"/>
      <c r="F136" s="599"/>
      <c r="H136" s="573">
        <v>-150.41</v>
      </c>
      <c r="I136" s="344">
        <v>-3000</v>
      </c>
      <c r="J136" s="344">
        <v>-3243.95</v>
      </c>
      <c r="K136" s="318"/>
      <c r="L136" s="318">
        <v>-130.74</v>
      </c>
    </row>
    <row r="137" spans="1:12" x14ac:dyDescent="0.3">
      <c r="A137" s="387" t="s">
        <v>269</v>
      </c>
      <c r="B137" s="244"/>
      <c r="C137" s="244"/>
      <c r="D137" s="244"/>
      <c r="E137" s="244"/>
      <c r="F137" s="599"/>
      <c r="G137" s="573"/>
      <c r="H137" s="573">
        <v>36.74</v>
      </c>
      <c r="I137" s="344"/>
      <c r="J137" s="344">
        <v>2374.5</v>
      </c>
      <c r="K137" s="318">
        <v>17000</v>
      </c>
      <c r="L137" s="318">
        <v>20650</v>
      </c>
    </row>
    <row r="138" spans="1:12" x14ac:dyDescent="0.3">
      <c r="A138" s="244" t="s">
        <v>268</v>
      </c>
      <c r="B138" s="244"/>
      <c r="C138" s="244"/>
      <c r="D138" s="244"/>
      <c r="E138" s="244">
        <v>32000</v>
      </c>
      <c r="F138" s="599">
        <v>40250</v>
      </c>
      <c r="G138" s="573">
        <v>16000</v>
      </c>
      <c r="H138" s="573">
        <v>17007.12</v>
      </c>
      <c r="I138" s="344">
        <v>16500</v>
      </c>
      <c r="J138" s="344">
        <v>14728.3</v>
      </c>
      <c r="L138" s="318">
        <v>19063.060000000001</v>
      </c>
    </row>
    <row r="139" spans="1:12" x14ac:dyDescent="0.3">
      <c r="A139" s="244" t="s">
        <v>225</v>
      </c>
      <c r="B139" s="244"/>
      <c r="C139" s="244"/>
      <c r="D139" s="244"/>
      <c r="E139" s="244"/>
      <c r="F139" s="599"/>
      <c r="G139" s="573">
        <v>0</v>
      </c>
      <c r="H139" s="573"/>
      <c r="I139" s="344">
        <v>0</v>
      </c>
      <c r="J139" s="344"/>
      <c r="K139" s="317">
        <v>0</v>
      </c>
      <c r="L139" s="317"/>
    </row>
    <row r="140" spans="1:12" x14ac:dyDescent="0.3">
      <c r="A140" s="462" t="s">
        <v>258</v>
      </c>
      <c r="B140" s="463">
        <f>B26</f>
        <v>16000</v>
      </c>
      <c r="C140" s="464">
        <v>0.25</v>
      </c>
      <c r="D140" s="464"/>
      <c r="E140" s="464">
        <f>B140*C140</f>
        <v>4000</v>
      </c>
      <c r="F140" s="473">
        <v>2415</v>
      </c>
      <c r="G140" s="575">
        <v>18050</v>
      </c>
      <c r="H140" s="575"/>
      <c r="I140" s="346">
        <v>4125</v>
      </c>
      <c r="J140" s="346">
        <v>0</v>
      </c>
      <c r="K140" s="618">
        <v>17000</v>
      </c>
      <c r="L140" s="618"/>
    </row>
    <row r="141" spans="1:12" x14ac:dyDescent="0.3">
      <c r="A141" s="387" t="s">
        <v>124</v>
      </c>
      <c r="B141" s="244"/>
      <c r="C141" s="244"/>
      <c r="D141" s="244"/>
      <c r="E141" s="507">
        <v>11500</v>
      </c>
      <c r="F141" s="602">
        <v>12000</v>
      </c>
      <c r="G141" s="580">
        <v>12000</v>
      </c>
      <c r="H141" s="580">
        <v>10958.17</v>
      </c>
      <c r="I141" s="515">
        <v>14500</v>
      </c>
      <c r="J141" s="356">
        <v>10562.92</v>
      </c>
      <c r="K141" s="328">
        <v>14500</v>
      </c>
      <c r="L141" s="328">
        <v>10797.9</v>
      </c>
    </row>
    <row r="142" spans="1:12" x14ac:dyDescent="0.3">
      <c r="A142" s="16" t="s">
        <v>125</v>
      </c>
      <c r="B142" s="49"/>
      <c r="C142" s="49"/>
      <c r="D142" s="49"/>
      <c r="E142" s="285">
        <f>SUM(E138:E141)</f>
        <v>47500</v>
      </c>
      <c r="F142" s="353">
        <f>SUM(F138:F141)</f>
        <v>54665</v>
      </c>
      <c r="G142" s="587">
        <f>SUM(G138:G141)</f>
        <v>46050</v>
      </c>
      <c r="H142" s="611">
        <f>SUM(H136:H141)</f>
        <v>27851.620000000003</v>
      </c>
      <c r="I142" s="350">
        <f>SUM(I136:I141)</f>
        <v>32125</v>
      </c>
      <c r="J142" s="350">
        <f>SUM(J136:J141)</f>
        <v>24421.769999999997</v>
      </c>
      <c r="K142" s="319">
        <v>48500</v>
      </c>
      <c r="L142" s="319">
        <v>50380.22</v>
      </c>
    </row>
    <row r="143" spans="1:12" x14ac:dyDescent="0.3">
      <c r="A143" s="48"/>
      <c r="B143" s="49"/>
      <c r="C143" s="49"/>
      <c r="D143" s="49"/>
      <c r="E143" s="244"/>
      <c r="F143" s="599"/>
      <c r="G143" s="573"/>
      <c r="H143" s="573"/>
      <c r="I143" s="348"/>
      <c r="J143" s="357"/>
      <c r="K143" s="319"/>
      <c r="L143" s="319"/>
    </row>
    <row r="144" spans="1:12" ht="16.2" thickBot="1" x14ac:dyDescent="0.35">
      <c r="A144" s="16" t="s">
        <v>126</v>
      </c>
      <c r="B144" s="49"/>
      <c r="C144" s="49"/>
      <c r="D144" s="49"/>
      <c r="E144" s="501">
        <f t="shared" ref="E144:J144" si="6">E82+E93+E115+E128+E133+E142</f>
        <v>818900</v>
      </c>
      <c r="F144" s="603">
        <f t="shared" si="6"/>
        <v>830095</v>
      </c>
      <c r="G144" s="588">
        <f t="shared" si="6"/>
        <v>854640</v>
      </c>
      <c r="H144" s="588">
        <f t="shared" si="6"/>
        <v>741159.53999999992</v>
      </c>
      <c r="I144" s="358">
        <f t="shared" si="6"/>
        <v>793210</v>
      </c>
      <c r="J144" s="358">
        <f t="shared" si="6"/>
        <v>751266.06</v>
      </c>
      <c r="K144" s="619">
        <v>795545</v>
      </c>
      <c r="L144" s="619">
        <v>765374.99</v>
      </c>
    </row>
    <row r="145" spans="1:12" ht="16.2" thickTop="1" x14ac:dyDescent="0.3">
      <c r="A145" s="48"/>
      <c r="B145" s="49"/>
      <c r="C145" s="49"/>
      <c r="D145" s="49"/>
      <c r="E145" s="244"/>
      <c r="F145" s="599"/>
      <c r="G145" s="573"/>
      <c r="H145" s="573"/>
      <c r="I145" s="363"/>
      <c r="J145" s="359"/>
    </row>
    <row r="146" spans="1:12" x14ac:dyDescent="0.3">
      <c r="A146" s="16" t="s">
        <v>127</v>
      </c>
      <c r="E146" s="239"/>
      <c r="F146" s="604"/>
      <c r="G146" s="589"/>
      <c r="H146" s="589"/>
      <c r="I146" s="360"/>
      <c r="J146" s="360"/>
      <c r="K146" s="533"/>
      <c r="L146" s="533"/>
    </row>
    <row r="147" spans="1:12" ht="16.2" thickBot="1" x14ac:dyDescent="0.35">
      <c r="A147" s="16" t="s">
        <v>128</v>
      </c>
      <c r="B147" s="49"/>
      <c r="C147" s="49"/>
      <c r="D147" s="49"/>
      <c r="E147" s="503">
        <f t="shared" ref="E147:J147" si="7">E51-E144</f>
        <v>200</v>
      </c>
      <c r="F147" s="605">
        <f t="shared" si="7"/>
        <v>255</v>
      </c>
      <c r="G147" s="590">
        <f t="shared" si="7"/>
        <v>8060</v>
      </c>
      <c r="H147" s="590">
        <f t="shared" si="7"/>
        <v>51962.160000000033</v>
      </c>
      <c r="I147" s="358">
        <f t="shared" si="7"/>
        <v>36478</v>
      </c>
      <c r="J147" s="358">
        <f t="shared" si="7"/>
        <v>-11425.680000000168</v>
      </c>
      <c r="K147" s="619">
        <v>1655</v>
      </c>
      <c r="L147" s="619">
        <v>10624.820000000182</v>
      </c>
    </row>
    <row r="148" spans="1:12" ht="16.2" thickTop="1" x14ac:dyDescent="0.3">
      <c r="A148" s="514" t="s">
        <v>334</v>
      </c>
      <c r="B148" s="49"/>
      <c r="C148" s="49"/>
      <c r="D148" s="49"/>
      <c r="E148" s="244"/>
      <c r="F148" s="348"/>
      <c r="G148" s="573"/>
      <c r="H148" s="573"/>
      <c r="I148" s="363"/>
      <c r="J148" s="359"/>
      <c r="K148" s="332"/>
      <c r="L148" s="332"/>
    </row>
    <row r="149" spans="1:12" x14ac:dyDescent="0.3">
      <c r="B149" s="49"/>
      <c r="C149" s="49"/>
      <c r="D149" s="49"/>
      <c r="E149" s="244"/>
      <c r="F149" s="348"/>
      <c r="G149" s="573"/>
      <c r="H149" s="573"/>
      <c r="I149" s="363"/>
      <c r="J149" s="359"/>
      <c r="K149" s="332"/>
      <c r="L149" s="332"/>
    </row>
    <row r="150" spans="1:12" ht="16.2" thickBot="1" x14ac:dyDescent="0.35">
      <c r="A150" s="104"/>
      <c r="B150" s="105"/>
      <c r="C150" s="105"/>
      <c r="D150" s="105"/>
      <c r="E150" s="610"/>
      <c r="F150" s="520"/>
      <c r="G150" s="591"/>
      <c r="H150" s="591"/>
      <c r="I150" s="520"/>
      <c r="J150" s="361"/>
      <c r="K150" s="111"/>
      <c r="L150" s="111"/>
    </row>
    <row r="151" spans="1:12" ht="16.2" thickTop="1" x14ac:dyDescent="0.3">
      <c r="A151" s="19" t="s">
        <v>129</v>
      </c>
      <c r="B151" s="87"/>
      <c r="C151" s="87"/>
      <c r="D151" s="87"/>
      <c r="E151" s="257"/>
      <c r="F151" s="521"/>
      <c r="G151" s="592"/>
      <c r="H151" s="592"/>
      <c r="I151" s="521"/>
      <c r="J151" s="362"/>
      <c r="K151" s="333"/>
      <c r="L151" s="333"/>
    </row>
    <row r="152" spans="1:12" x14ac:dyDescent="0.3">
      <c r="A152" s="48"/>
      <c r="B152" s="49"/>
      <c r="C152" s="49"/>
      <c r="D152" s="49"/>
      <c r="E152" s="244"/>
      <c r="F152" s="348"/>
      <c r="G152" s="573"/>
      <c r="H152" s="573"/>
      <c r="I152" s="348"/>
      <c r="J152" s="357"/>
      <c r="K152" s="315"/>
      <c r="L152" s="315"/>
    </row>
    <row r="153" spans="1:12" x14ac:dyDescent="0.3">
      <c r="A153" s="89" t="s">
        <v>323</v>
      </c>
      <c r="B153" s="244"/>
      <c r="C153" s="244"/>
      <c r="D153" s="244"/>
      <c r="E153" s="244">
        <v>66700</v>
      </c>
      <c r="F153" s="348">
        <v>43200</v>
      </c>
      <c r="G153" s="615">
        <v>44500</v>
      </c>
      <c r="I153" s="522">
        <v>55065</v>
      </c>
      <c r="J153" s="460"/>
      <c r="K153" s="334">
        <v>50000</v>
      </c>
      <c r="L153" s="334"/>
    </row>
    <row r="154" spans="1:12" x14ac:dyDescent="0.3">
      <c r="A154" s="89" t="s">
        <v>297</v>
      </c>
      <c r="B154" s="244"/>
      <c r="C154" s="244"/>
      <c r="D154" s="244"/>
      <c r="E154" s="244"/>
      <c r="F154" s="348"/>
      <c r="G154" s="615"/>
      <c r="H154" s="615">
        <v>53504.21</v>
      </c>
      <c r="I154" s="363"/>
      <c r="J154" s="363">
        <v>52401.97</v>
      </c>
      <c r="K154" s="534"/>
      <c r="L154" s="534">
        <v>55065.17</v>
      </c>
    </row>
    <row r="155" spans="1:12" x14ac:dyDescent="0.3">
      <c r="A155" s="89" t="s">
        <v>356</v>
      </c>
      <c r="B155" s="244"/>
      <c r="C155" s="244"/>
      <c r="D155" s="244"/>
      <c r="E155" s="244">
        <v>23599</v>
      </c>
      <c r="F155" s="348"/>
      <c r="G155" s="615"/>
      <c r="H155" s="615"/>
      <c r="I155" s="348"/>
      <c r="J155" s="364"/>
      <c r="K155" s="313"/>
      <c r="L155" s="313"/>
    </row>
    <row r="156" spans="1:12" x14ac:dyDescent="0.3">
      <c r="A156" s="48"/>
      <c r="B156" s="244"/>
      <c r="C156" s="244"/>
      <c r="D156" s="244"/>
      <c r="E156" s="244"/>
      <c r="F156" s="348"/>
      <c r="G156" s="615"/>
      <c r="H156" s="615"/>
      <c r="I156" s="348"/>
      <c r="J156" s="357"/>
      <c r="K156" s="315"/>
      <c r="L156" s="315"/>
    </row>
    <row r="157" spans="1:12" x14ac:dyDescent="0.3">
      <c r="A157" s="16" t="s">
        <v>134</v>
      </c>
      <c r="B157" s="244"/>
      <c r="C157" s="244"/>
      <c r="D157" s="244"/>
      <c r="E157" s="244"/>
      <c r="F157" s="348"/>
      <c r="G157" s="615"/>
      <c r="H157" s="615"/>
      <c r="I157" s="348"/>
      <c r="J157" s="357"/>
      <c r="K157" s="315"/>
      <c r="L157" s="315"/>
    </row>
    <row r="158" spans="1:12" x14ac:dyDescent="0.3">
      <c r="A158" s="48" t="str">
        <f>$A$24</f>
        <v>FY 2008-2009</v>
      </c>
      <c r="B158" s="468">
        <f>B24</f>
        <v>16100</v>
      </c>
      <c r="C158" s="238">
        <v>2</v>
      </c>
      <c r="D158" s="238"/>
      <c r="E158" s="238"/>
      <c r="F158" s="364"/>
      <c r="G158" s="312">
        <f>B158*C158</f>
        <v>32200</v>
      </c>
      <c r="H158" s="312">
        <v>30301.72</v>
      </c>
      <c r="I158" s="344">
        <v>16500</v>
      </c>
      <c r="J158" s="344">
        <v>15830.54</v>
      </c>
      <c r="K158" s="318">
        <v>17000</v>
      </c>
      <c r="L158" s="318">
        <v>16399.86</v>
      </c>
    </row>
    <row r="159" spans="1:12" x14ac:dyDescent="0.3">
      <c r="A159" s="48" t="str">
        <f>$A$25</f>
        <v>FY 2009-2010</v>
      </c>
      <c r="B159" s="468">
        <f>B25</f>
        <v>16100</v>
      </c>
      <c r="C159" s="238">
        <v>2.5</v>
      </c>
      <c r="D159" s="238"/>
      <c r="E159" s="238"/>
      <c r="F159" s="614">
        <f>B159*C159</f>
        <v>40250</v>
      </c>
      <c r="G159" s="616"/>
      <c r="H159" s="616"/>
      <c r="I159" s="360"/>
      <c r="J159" s="365"/>
      <c r="K159" s="335"/>
      <c r="L159" s="335"/>
    </row>
    <row r="160" spans="1:12" x14ac:dyDescent="0.3">
      <c r="A160" s="48" t="str">
        <f>$A$26</f>
        <v>FY 2010-2011</v>
      </c>
      <c r="B160" s="468">
        <f>B26</f>
        <v>16000</v>
      </c>
      <c r="C160" s="238">
        <v>2</v>
      </c>
      <c r="D160" s="238"/>
      <c r="E160" s="516">
        <f>B160*C160</f>
        <v>32000</v>
      </c>
      <c r="F160" s="606"/>
      <c r="G160" s="617"/>
      <c r="H160" s="617"/>
      <c r="I160" s="515"/>
      <c r="J160" s="366"/>
      <c r="K160" s="322"/>
      <c r="L160" s="322"/>
    </row>
    <row r="161" spans="1:12" x14ac:dyDescent="0.3">
      <c r="A161" s="48" t="s">
        <v>135</v>
      </c>
      <c r="B161" s="244"/>
      <c r="C161" s="244"/>
      <c r="D161" s="244"/>
      <c r="E161" s="280">
        <f>SUM(E153:E160)</f>
        <v>122299</v>
      </c>
      <c r="F161" s="344">
        <f>SUM(F153:F160)</f>
        <v>83450</v>
      </c>
      <c r="G161" s="318">
        <f>SUM(G153:G160)</f>
        <v>76700</v>
      </c>
      <c r="H161" s="318">
        <f>SUM(H154:H160)</f>
        <v>83805.929999999993</v>
      </c>
      <c r="I161" s="344">
        <f>SUM(I153:I160)</f>
        <v>71565</v>
      </c>
      <c r="J161" s="350">
        <f>SUM(J153:J160)</f>
        <v>68232.510000000009</v>
      </c>
      <c r="K161" s="319">
        <v>67000</v>
      </c>
      <c r="L161" s="319">
        <v>71465.03</v>
      </c>
    </row>
    <row r="162" spans="1:12" x14ac:dyDescent="0.3">
      <c r="A162" s="48"/>
      <c r="B162" s="244"/>
      <c r="C162" s="244"/>
      <c r="D162" s="244"/>
      <c r="E162" s="244"/>
      <c r="F162" s="348"/>
      <c r="G162" s="318"/>
      <c r="H162" s="318"/>
      <c r="I162" s="344"/>
      <c r="J162" s="350"/>
      <c r="K162" s="319"/>
      <c r="L162" s="319"/>
    </row>
    <row r="163" spans="1:12" x14ac:dyDescent="0.3">
      <c r="A163" s="16" t="s">
        <v>136</v>
      </c>
      <c r="B163" s="244"/>
      <c r="C163" s="244"/>
      <c r="D163" s="244"/>
      <c r="E163" s="244"/>
      <c r="F163" s="348"/>
      <c r="G163" s="318"/>
      <c r="H163" s="318"/>
      <c r="I163" s="344"/>
      <c r="J163" s="350"/>
      <c r="K163" s="319"/>
      <c r="L163" s="319"/>
    </row>
    <row r="164" spans="1:12" x14ac:dyDescent="0.3">
      <c r="A164" s="48" t="s">
        <v>322</v>
      </c>
      <c r="B164" s="504">
        <v>67</v>
      </c>
      <c r="C164" s="245">
        <v>500</v>
      </c>
      <c r="D164" s="238"/>
      <c r="E164" s="238"/>
      <c r="F164" s="364"/>
      <c r="G164" s="318">
        <f>B164*C164</f>
        <v>33500</v>
      </c>
      <c r="H164" s="318">
        <v>17007.12</v>
      </c>
      <c r="I164" s="344">
        <v>24500</v>
      </c>
      <c r="J164" s="344">
        <v>14728.3</v>
      </c>
      <c r="K164" s="319">
        <v>17500</v>
      </c>
      <c r="L164" s="319">
        <v>19063.060000000001</v>
      </c>
    </row>
    <row r="165" spans="1:12" x14ac:dyDescent="0.3">
      <c r="A165" s="48" t="s">
        <v>337</v>
      </c>
      <c r="B165" s="504">
        <v>67</v>
      </c>
      <c r="C165" s="245">
        <v>250</v>
      </c>
      <c r="D165" s="238"/>
      <c r="E165" s="238"/>
      <c r="F165" s="364">
        <f>B165*C165</f>
        <v>16750</v>
      </c>
      <c r="G165" s="318"/>
      <c r="H165" s="318"/>
      <c r="I165" s="360"/>
      <c r="J165" s="350"/>
      <c r="K165" s="319"/>
      <c r="L165" s="319"/>
    </row>
    <row r="166" spans="1:12" x14ac:dyDescent="0.3">
      <c r="A166" s="48" t="s">
        <v>355</v>
      </c>
      <c r="B166" s="504">
        <v>67</v>
      </c>
      <c r="C166" s="245">
        <v>1500</v>
      </c>
      <c r="D166" s="238"/>
      <c r="E166" s="238">
        <f>B166*C166</f>
        <v>100500</v>
      </c>
      <c r="F166" s="364"/>
      <c r="G166" s="318"/>
      <c r="H166" s="318"/>
      <c r="I166" s="344"/>
      <c r="J166" s="367"/>
      <c r="K166" s="336"/>
      <c r="L166" s="336"/>
    </row>
    <row r="167" spans="1:12" ht="16.2" thickBot="1" x14ac:dyDescent="0.35">
      <c r="A167" s="16" t="s">
        <v>358</v>
      </c>
      <c r="B167" s="244"/>
      <c r="C167" s="244"/>
      <c r="D167" s="244"/>
      <c r="E167" s="311">
        <f>E161-SUM(E164:E166)</f>
        <v>21799</v>
      </c>
      <c r="F167" s="349">
        <f>F161-SUM(F164:F166)</f>
        <v>66700</v>
      </c>
      <c r="G167" s="327">
        <f>G161-SUM(G164:G166)</f>
        <v>43200</v>
      </c>
      <c r="H167" s="327">
        <f>H161-SUM(H164:H166)</f>
        <v>66798.81</v>
      </c>
      <c r="I167" s="523">
        <f>I161-I164</f>
        <v>47065</v>
      </c>
      <c r="J167" s="358">
        <f>J161-J164</f>
        <v>53504.210000000006</v>
      </c>
      <c r="K167" s="331">
        <v>49500</v>
      </c>
      <c r="L167" s="331">
        <v>52401.97</v>
      </c>
    </row>
    <row r="168" spans="1:12" ht="16.2" thickTop="1" x14ac:dyDescent="0.3">
      <c r="A168" s="16"/>
      <c r="B168" s="49"/>
      <c r="C168" s="49"/>
      <c r="D168" s="49"/>
      <c r="E168" s="244"/>
      <c r="F168" s="348"/>
      <c r="G168" s="615"/>
      <c r="H168" s="615"/>
      <c r="I168" s="348"/>
      <c r="J168" s="357"/>
      <c r="K168" s="315"/>
      <c r="L168" s="315"/>
    </row>
    <row r="169" spans="1:12" x14ac:dyDescent="0.3">
      <c r="A169" s="275"/>
      <c r="B169" s="49"/>
      <c r="C169" s="49"/>
      <c r="D169" s="49"/>
      <c r="E169" s="244"/>
      <c r="F169" s="348"/>
      <c r="G169" s="573"/>
      <c r="H169" s="573"/>
      <c r="I169" s="348"/>
      <c r="J169" s="357"/>
      <c r="K169" s="315"/>
      <c r="L169" s="315"/>
    </row>
    <row r="170" spans="1:12" ht="16.2" thickBot="1" x14ac:dyDescent="0.35">
      <c r="A170" s="104"/>
      <c r="B170" s="105"/>
      <c r="C170" s="105"/>
      <c r="D170" s="105"/>
      <c r="E170" s="610"/>
      <c r="F170" s="520"/>
      <c r="G170" s="591"/>
      <c r="H170" s="591"/>
      <c r="I170" s="520"/>
      <c r="J170" s="361"/>
      <c r="K170" s="111"/>
      <c r="L170" s="111"/>
    </row>
    <row r="171" spans="1:12" ht="16.2" thickTop="1" x14ac:dyDescent="0.3">
      <c r="A171" s="19" t="s">
        <v>357</v>
      </c>
      <c r="B171" s="87"/>
      <c r="C171" s="87"/>
      <c r="D171" s="87"/>
      <c r="E171" s="257"/>
      <c r="F171" s="521"/>
      <c r="G171" s="592"/>
      <c r="H171" s="592"/>
      <c r="I171" s="521"/>
      <c r="J171" s="362"/>
      <c r="K171" s="333"/>
      <c r="L171" s="333"/>
    </row>
    <row r="172" spans="1:12" x14ac:dyDescent="0.3">
      <c r="A172" s="48"/>
      <c r="B172" s="49"/>
      <c r="C172" s="49"/>
      <c r="D172" s="49"/>
      <c r="E172" s="244"/>
      <c r="F172" s="348"/>
      <c r="G172" s="573"/>
      <c r="H172" s="573"/>
      <c r="I172" s="348"/>
      <c r="J172" s="357"/>
      <c r="K172" s="315"/>
      <c r="L172" s="315"/>
    </row>
    <row r="173" spans="1:12" x14ac:dyDescent="0.3">
      <c r="A173" s="48" t="s">
        <v>144</v>
      </c>
      <c r="B173" s="49"/>
      <c r="C173" s="49"/>
      <c r="D173" s="49"/>
      <c r="E173" s="244">
        <v>34</v>
      </c>
      <c r="F173" s="607">
        <v>33</v>
      </c>
      <c r="G173" s="593">
        <v>33</v>
      </c>
      <c r="H173" s="593">
        <v>33</v>
      </c>
      <c r="I173" s="364">
        <v>31.5</v>
      </c>
      <c r="J173" s="364">
        <v>31.5</v>
      </c>
      <c r="K173" s="313">
        <v>31.5</v>
      </c>
      <c r="L173" s="313">
        <v>31.5</v>
      </c>
    </row>
    <row r="174" spans="1:12" x14ac:dyDescent="0.3">
      <c r="A174" s="48"/>
      <c r="B174" s="49"/>
      <c r="C174" s="49"/>
      <c r="D174" s="49"/>
      <c r="E174" s="244"/>
      <c r="F174" s="348"/>
      <c r="G174" s="75"/>
      <c r="H174" s="75"/>
      <c r="I174" s="357"/>
      <c r="J174" s="357"/>
      <c r="K174" s="315"/>
      <c r="L174" s="315"/>
    </row>
    <row r="175" spans="1:12" x14ac:dyDescent="0.3">
      <c r="A175" s="48" t="s">
        <v>146</v>
      </c>
      <c r="B175" s="49"/>
      <c r="C175" s="49"/>
      <c r="D175" s="49"/>
      <c r="E175" s="244">
        <v>3</v>
      </c>
      <c r="F175" s="348">
        <v>3.5</v>
      </c>
      <c r="G175" s="75">
        <v>4</v>
      </c>
      <c r="H175" s="75">
        <v>4</v>
      </c>
      <c r="I175" s="343">
        <v>3.25</v>
      </c>
      <c r="J175" s="343">
        <v>3.25</v>
      </c>
      <c r="K175" s="316">
        <v>3.25</v>
      </c>
      <c r="L175" s="316">
        <v>3.25</v>
      </c>
    </row>
    <row r="176" spans="1:12" x14ac:dyDescent="0.3">
      <c r="A176" s="48"/>
      <c r="B176" s="49"/>
      <c r="C176" s="49"/>
      <c r="D176" s="49"/>
      <c r="E176" s="244"/>
      <c r="F176" s="348"/>
      <c r="G176" s="75"/>
      <c r="H176" s="75"/>
      <c r="I176" s="343"/>
      <c r="J176" s="343"/>
      <c r="K176" s="316"/>
      <c r="L176" s="316"/>
    </row>
    <row r="177" spans="1:12" x14ac:dyDescent="0.3">
      <c r="A177" s="48" t="s">
        <v>302</v>
      </c>
      <c r="B177" s="49"/>
      <c r="C177" s="49"/>
      <c r="D177" s="49"/>
      <c r="E177" s="507">
        <v>2</v>
      </c>
      <c r="F177" s="600">
        <v>2.5</v>
      </c>
      <c r="G177" s="594">
        <v>2</v>
      </c>
      <c r="H177" s="594">
        <v>2</v>
      </c>
      <c r="I177" s="368">
        <v>1</v>
      </c>
      <c r="J177" s="368">
        <v>1</v>
      </c>
      <c r="K177" s="337">
        <v>1</v>
      </c>
      <c r="L177" s="337">
        <v>1</v>
      </c>
    </row>
    <row r="178" spans="1:12" x14ac:dyDescent="0.3">
      <c r="A178" s="48"/>
      <c r="B178" s="49"/>
      <c r="C178" s="49"/>
      <c r="D178" s="49"/>
      <c r="E178" s="244"/>
      <c r="F178" s="348"/>
      <c r="G178" s="75"/>
      <c r="H178" s="75"/>
      <c r="I178" s="357"/>
      <c r="J178" s="357"/>
      <c r="K178" s="315"/>
      <c r="L178" s="315"/>
    </row>
    <row r="179" spans="1:12" ht="16.2" thickBot="1" x14ac:dyDescent="0.35">
      <c r="A179" s="16" t="s">
        <v>149</v>
      </c>
      <c r="B179" s="49"/>
      <c r="C179" s="49"/>
      <c r="D179" s="49"/>
      <c r="E179" s="369">
        <f t="shared" ref="E179:J179" si="8">SUM(E173:E177)</f>
        <v>39</v>
      </c>
      <c r="F179" s="369">
        <f t="shared" si="8"/>
        <v>39</v>
      </c>
      <c r="G179" s="86">
        <f t="shared" si="8"/>
        <v>39</v>
      </c>
      <c r="H179" s="86">
        <f t="shared" si="8"/>
        <v>39</v>
      </c>
      <c r="I179" s="369">
        <f t="shared" si="8"/>
        <v>35.75</v>
      </c>
      <c r="J179" s="369">
        <f t="shared" si="8"/>
        <v>35.75</v>
      </c>
      <c r="K179" s="338">
        <v>35.75</v>
      </c>
      <c r="L179" s="338">
        <v>35.75</v>
      </c>
    </row>
    <row r="180" spans="1:12" ht="16.8" thickTop="1" thickBot="1" x14ac:dyDescent="0.35">
      <c r="A180" s="104"/>
      <c r="B180" s="104"/>
      <c r="C180" s="104"/>
      <c r="D180" s="104"/>
      <c r="E180" s="255"/>
      <c r="F180" s="361"/>
      <c r="G180" s="595"/>
      <c r="H180" s="595"/>
      <c r="I180" s="361"/>
      <c r="J180" s="361"/>
      <c r="K180" s="111"/>
      <c r="L180" s="111"/>
    </row>
    <row r="181" spans="1:12" ht="16.2" thickTop="1" x14ac:dyDescent="0.3">
      <c r="A181" s="48"/>
      <c r="B181" s="48"/>
      <c r="C181" s="48"/>
      <c r="D181" s="48"/>
      <c r="E181" s="245"/>
      <c r="F181" s="357"/>
      <c r="G181" s="77"/>
      <c r="H181" s="77"/>
      <c r="I181" s="357"/>
      <c r="J181" s="357"/>
      <c r="K181" s="48"/>
      <c r="L181" s="48"/>
    </row>
    <row r="182" spans="1:12" x14ac:dyDescent="0.3">
      <c r="A182" s="48" t="s">
        <v>184</v>
      </c>
      <c r="B182" s="48"/>
      <c r="C182" s="48"/>
      <c r="D182" s="48"/>
      <c r="E182" s="48"/>
      <c r="F182" s="48"/>
      <c r="G182" s="48"/>
      <c r="H182" s="48"/>
      <c r="I182" s="48"/>
      <c r="J182" s="48"/>
      <c r="K182" s="48"/>
      <c r="L182" s="48"/>
    </row>
    <row r="183" spans="1:12" x14ac:dyDescent="0.3">
      <c r="A183" s="89">
        <f>L2</f>
        <v>40352</v>
      </c>
      <c r="B183" s="48"/>
      <c r="C183" s="48"/>
      <c r="D183" s="48"/>
      <c r="E183" s="48"/>
      <c r="F183" s="48"/>
      <c r="G183" s="48"/>
      <c r="H183" s="48"/>
      <c r="I183" s="48"/>
      <c r="J183" s="48"/>
      <c r="K183" s="48"/>
      <c r="L183" s="263"/>
    </row>
    <row r="184" spans="1:12" x14ac:dyDescent="0.3">
      <c r="L184" s="116"/>
    </row>
    <row r="185" spans="1:12" x14ac:dyDescent="0.3">
      <c r="L185" s="264"/>
    </row>
    <row r="186" spans="1:12" x14ac:dyDescent="0.3">
      <c r="L186" s="264"/>
    </row>
    <row r="187" spans="1:12" x14ac:dyDescent="0.3">
      <c r="L187" s="264"/>
    </row>
    <row r="188" spans="1:12" x14ac:dyDescent="0.3">
      <c r="L188" s="116"/>
    </row>
    <row r="189" spans="1:12" x14ac:dyDescent="0.3">
      <c r="L189" s="265"/>
    </row>
    <row r="190" spans="1:12" x14ac:dyDescent="0.3">
      <c r="L190" s="266"/>
    </row>
  </sheetData>
  <mergeCells count="3">
    <mergeCell ref="A13:L13"/>
    <mergeCell ref="A14:L14"/>
    <mergeCell ref="A15:L15"/>
  </mergeCells>
  <phoneticPr fontId="27" type="noConversion"/>
  <pageMargins left="0.17" right="0.17" top="0.44" bottom="0.35" header="0.3" footer="0.26"/>
  <pageSetup scale="66" fitToHeight="6" orientation="landscape" r:id="rId1"/>
  <headerFooter alignWithMargins="0"/>
  <rowBreaks count="2" manualBreakCount="2">
    <brk id="52" max="11" man="1"/>
    <brk id="94" max="11" man="1"/>
  </rowBreak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L174"/>
  <sheetViews>
    <sheetView zoomScale="80" zoomScaleNormal="80" workbookViewId="0">
      <pane ySplit="7" topLeftCell="A11" activePane="bottomLeft" state="frozen"/>
      <selection pane="bottomLeft" activeCell="A8" sqref="A8"/>
    </sheetView>
  </sheetViews>
  <sheetFormatPr defaultRowHeight="15.6" x14ac:dyDescent="0.3"/>
  <cols>
    <col min="1" max="1" width="35.54296875" customWidth="1"/>
    <col min="2" max="2" width="7.90625" customWidth="1"/>
    <col min="3" max="3" width="12" bestFit="1" customWidth="1"/>
    <col min="4" max="4" width="4.08984375" customWidth="1"/>
    <col min="5" max="5" width="14" customWidth="1"/>
    <col min="6" max="6" width="14.08984375" bestFit="1" customWidth="1"/>
    <col min="7" max="7" width="14.453125" bestFit="1" customWidth="1"/>
    <col min="8" max="8" width="14.08984375" bestFit="1" customWidth="1"/>
    <col min="9" max="10" width="14.08984375" customWidth="1"/>
    <col min="11" max="12" width="13.1796875" bestFit="1" customWidth="1"/>
  </cols>
  <sheetData>
    <row r="1" spans="1:12" x14ac:dyDescent="0.3">
      <c r="A1" s="1077" t="s">
        <v>233</v>
      </c>
      <c r="B1" s="1077"/>
      <c r="C1" s="1077"/>
      <c r="D1" s="1077"/>
      <c r="E1" s="1077"/>
      <c r="F1" s="1077"/>
      <c r="G1" s="1077"/>
      <c r="H1" s="1077"/>
      <c r="I1" s="1077"/>
      <c r="J1" s="1077"/>
      <c r="K1" s="1077"/>
      <c r="L1" s="1077"/>
    </row>
    <row r="2" spans="1:12" x14ac:dyDescent="0.3">
      <c r="A2" s="1077" t="s">
        <v>367</v>
      </c>
      <c r="B2" s="1077"/>
      <c r="C2" s="1077"/>
      <c r="D2" s="1077"/>
      <c r="E2" s="1077"/>
      <c r="F2" s="1077"/>
      <c r="G2" s="1077"/>
      <c r="H2" s="1077"/>
      <c r="I2" s="1077"/>
      <c r="J2" s="1077"/>
      <c r="K2" s="1077"/>
      <c r="L2" s="1077"/>
    </row>
    <row r="3" spans="1:12" x14ac:dyDescent="0.3">
      <c r="A3" s="1077" t="s">
        <v>340</v>
      </c>
      <c r="B3" s="1077"/>
      <c r="C3" s="1077"/>
      <c r="D3" s="1077"/>
      <c r="E3" s="1077"/>
      <c r="F3" s="1077"/>
      <c r="G3" s="1077"/>
      <c r="H3" s="1077"/>
      <c r="I3" s="1077"/>
      <c r="J3" s="1077"/>
      <c r="K3" s="1077"/>
      <c r="L3" s="1077"/>
    </row>
    <row r="4" spans="1:12" x14ac:dyDescent="0.3">
      <c r="A4" s="49"/>
      <c r="B4" s="49"/>
      <c r="C4" s="49"/>
      <c r="D4" s="49"/>
      <c r="E4" s="49"/>
      <c r="F4" s="49"/>
      <c r="G4" s="49"/>
      <c r="H4" s="49"/>
      <c r="I4" s="324"/>
      <c r="J4" s="324"/>
    </row>
    <row r="5" spans="1:12" x14ac:dyDescent="0.3">
      <c r="A5" s="309"/>
      <c r="B5" s="9"/>
      <c r="C5" s="9"/>
      <c r="D5" s="9"/>
      <c r="E5" s="608" t="s">
        <v>262</v>
      </c>
      <c r="F5" s="608" t="s">
        <v>262</v>
      </c>
      <c r="G5" s="536" t="s">
        <v>262</v>
      </c>
      <c r="H5" s="536"/>
      <c r="I5" s="571" t="s">
        <v>262</v>
      </c>
      <c r="J5" s="571"/>
      <c r="K5" s="535" t="s">
        <v>262</v>
      </c>
      <c r="L5" s="536"/>
    </row>
    <row r="6" spans="1:12" x14ac:dyDescent="0.3">
      <c r="A6" s="9"/>
      <c r="B6" s="9"/>
      <c r="C6" s="9"/>
      <c r="D6" s="9"/>
      <c r="E6" s="608" t="s">
        <v>366</v>
      </c>
      <c r="F6" s="608" t="s">
        <v>353</v>
      </c>
      <c r="G6" s="536" t="s">
        <v>329</v>
      </c>
      <c r="H6" s="536" t="s">
        <v>329</v>
      </c>
      <c r="I6" s="571" t="s">
        <v>312</v>
      </c>
      <c r="J6" s="571" t="s">
        <v>312</v>
      </c>
      <c r="K6" s="535" t="s">
        <v>305</v>
      </c>
      <c r="L6" s="535" t="s">
        <v>305</v>
      </c>
    </row>
    <row r="7" spans="1:12" ht="16.2" thickBot="1" x14ac:dyDescent="0.35">
      <c r="A7" s="11"/>
      <c r="B7" s="60"/>
      <c r="C7" s="60"/>
      <c r="D7" s="121"/>
      <c r="E7" s="609" t="s">
        <v>20</v>
      </c>
      <c r="F7" s="609" t="s">
        <v>20</v>
      </c>
      <c r="G7" s="537" t="s">
        <v>20</v>
      </c>
      <c r="H7" s="537" t="s">
        <v>21</v>
      </c>
      <c r="I7" s="572" t="s">
        <v>20</v>
      </c>
      <c r="J7" s="572" t="s">
        <v>21</v>
      </c>
      <c r="K7" s="537" t="s">
        <v>20</v>
      </c>
      <c r="L7" s="537" t="s">
        <v>21</v>
      </c>
    </row>
    <row r="8" spans="1:12" ht="16.2" thickTop="1" x14ac:dyDescent="0.3">
      <c r="A8" s="244" t="s">
        <v>22</v>
      </c>
      <c r="B8" s="244"/>
      <c r="C8" s="244"/>
      <c r="D8" s="244"/>
      <c r="E8" s="244"/>
      <c r="F8" s="244"/>
      <c r="G8" s="348"/>
      <c r="H8" s="348"/>
      <c r="I8" s="573"/>
      <c r="J8" s="573"/>
      <c r="K8" s="244"/>
      <c r="L8" s="68"/>
    </row>
    <row r="9" spans="1:12" x14ac:dyDescent="0.3">
      <c r="A9" s="244"/>
      <c r="B9" s="244"/>
      <c r="C9" s="244"/>
      <c r="D9" s="244"/>
      <c r="E9" s="244"/>
      <c r="F9" s="244"/>
      <c r="G9" s="348"/>
      <c r="H9" s="348"/>
      <c r="I9" s="573"/>
      <c r="J9" s="573"/>
      <c r="K9" s="244"/>
      <c r="L9" s="68"/>
    </row>
    <row r="10" spans="1:12" x14ac:dyDescent="0.3">
      <c r="A10" s="485" t="s">
        <v>23</v>
      </c>
      <c r="B10" s="486" t="s">
        <v>24</v>
      </c>
      <c r="C10" s="486" t="s">
        <v>25</v>
      </c>
      <c r="D10" s="486"/>
      <c r="E10" s="486"/>
      <c r="F10" s="486"/>
      <c r="G10" s="596"/>
      <c r="H10" s="596"/>
      <c r="I10" s="574"/>
      <c r="J10" s="574"/>
      <c r="K10" s="486"/>
      <c r="L10" s="68"/>
    </row>
    <row r="11" spans="1:12" x14ac:dyDescent="0.3">
      <c r="A11" s="244" t="s">
        <v>26</v>
      </c>
      <c r="B11" s="244"/>
      <c r="C11" s="244"/>
      <c r="D11" s="244"/>
      <c r="E11" s="244"/>
      <c r="F11" s="244"/>
      <c r="G11" s="348"/>
      <c r="H11" s="348"/>
      <c r="I11" s="573"/>
      <c r="J11" s="573"/>
      <c r="K11" s="244"/>
      <c r="L11" s="64"/>
    </row>
    <row r="12" spans="1:12" x14ac:dyDescent="0.3">
      <c r="A12" s="462" t="s">
        <v>330</v>
      </c>
      <c r="B12" s="463">
        <v>16100</v>
      </c>
      <c r="C12" s="464">
        <v>33</v>
      </c>
      <c r="D12" s="238"/>
      <c r="E12" s="238"/>
      <c r="F12" s="238"/>
      <c r="G12" s="364">
        <f>B12*C12</f>
        <v>531300</v>
      </c>
      <c r="H12" s="364">
        <v>483553.65</v>
      </c>
      <c r="I12" s="575">
        <v>531300</v>
      </c>
      <c r="J12" s="575">
        <v>499977.91</v>
      </c>
      <c r="K12" s="473">
        <f>B12*C12</f>
        <v>531300</v>
      </c>
      <c r="L12" s="473">
        <v>498662.05</v>
      </c>
    </row>
    <row r="13" spans="1:12" x14ac:dyDescent="0.3">
      <c r="A13" s="462" t="s">
        <v>354</v>
      </c>
      <c r="B13" s="463">
        <v>16000</v>
      </c>
      <c r="C13" s="464">
        <v>34</v>
      </c>
      <c r="D13" s="238"/>
      <c r="E13" s="464"/>
      <c r="F13" s="464">
        <v>544000</v>
      </c>
      <c r="G13" s="364"/>
      <c r="H13" s="364"/>
      <c r="I13" s="575"/>
      <c r="J13" s="575"/>
      <c r="K13" s="473"/>
      <c r="L13" s="341"/>
    </row>
    <row r="14" spans="1:12" x14ac:dyDescent="0.3">
      <c r="A14" s="462" t="s">
        <v>368</v>
      </c>
      <c r="B14" s="463">
        <v>15300</v>
      </c>
      <c r="C14" s="464">
        <v>38.75</v>
      </c>
      <c r="D14" s="464"/>
      <c r="E14" s="464">
        <f>B14*C14</f>
        <v>592875</v>
      </c>
      <c r="G14" s="597"/>
      <c r="H14" s="597"/>
      <c r="I14" s="575"/>
      <c r="J14" s="575"/>
      <c r="K14" s="360"/>
      <c r="L14" s="342"/>
    </row>
    <row r="15" spans="1:12" x14ac:dyDescent="0.3">
      <c r="A15" s="244" t="s">
        <v>31</v>
      </c>
      <c r="B15" s="244"/>
      <c r="C15" s="238"/>
      <c r="D15" s="238"/>
      <c r="E15" s="623"/>
      <c r="F15" s="238"/>
      <c r="G15" s="364"/>
      <c r="H15" s="364"/>
      <c r="I15" s="575"/>
      <c r="J15" s="575"/>
      <c r="K15" s="364"/>
      <c r="L15" s="343"/>
    </row>
    <row r="16" spans="1:12" x14ac:dyDescent="0.3">
      <c r="A16" s="244" t="str">
        <f>$A$12</f>
        <v>FY 2009-2010</v>
      </c>
      <c r="B16" s="466"/>
      <c r="C16" s="238"/>
      <c r="D16" s="238"/>
      <c r="E16" s="623"/>
      <c r="F16" s="238"/>
      <c r="G16" s="344">
        <v>50000</v>
      </c>
      <c r="H16" s="364">
        <v>34588</v>
      </c>
      <c r="I16" s="575">
        <v>50000</v>
      </c>
      <c r="J16" s="575">
        <v>48850</v>
      </c>
      <c r="K16" s="345">
        <f>B16*C16</f>
        <v>0</v>
      </c>
      <c r="L16" s="344">
        <v>49653.15</v>
      </c>
    </row>
    <row r="17" spans="1:12" x14ac:dyDescent="0.3">
      <c r="A17" s="465" t="str">
        <f>A13</f>
        <v>FY 2010-2011</v>
      </c>
      <c r="B17" s="466"/>
      <c r="C17" s="467"/>
      <c r="D17" s="238"/>
      <c r="E17" s="623"/>
      <c r="F17" s="623">
        <v>37500</v>
      </c>
      <c r="H17" s="344"/>
      <c r="I17" s="576"/>
      <c r="J17" s="576"/>
      <c r="K17" s="345"/>
      <c r="L17" s="344"/>
    </row>
    <row r="18" spans="1:12" x14ac:dyDescent="0.3">
      <c r="A18" s="465" t="str">
        <f>A14</f>
        <v>FY 2011-2012</v>
      </c>
      <c r="B18" s="466"/>
      <c r="C18" s="467"/>
      <c r="D18" s="467"/>
      <c r="E18" s="623">
        <v>22500</v>
      </c>
      <c r="F18" s="624"/>
      <c r="G18" s="345"/>
      <c r="H18" s="345"/>
      <c r="I18" s="576"/>
      <c r="J18" s="576"/>
      <c r="K18" s="360"/>
      <c r="L18" s="345"/>
    </row>
    <row r="19" spans="1:12" x14ac:dyDescent="0.3">
      <c r="A19" s="465" t="s">
        <v>341</v>
      </c>
      <c r="B19" s="466"/>
      <c r="C19" s="467"/>
      <c r="D19" s="467"/>
      <c r="E19" s="625">
        <v>5000</v>
      </c>
      <c r="F19" s="625">
        <v>5500</v>
      </c>
      <c r="G19" s="345">
        <v>5000</v>
      </c>
      <c r="H19" s="345"/>
      <c r="I19" s="576">
        <v>5000</v>
      </c>
      <c r="J19" s="576"/>
      <c r="K19" s="345">
        <v>10000</v>
      </c>
      <c r="L19" s="345">
        <v>15558.5</v>
      </c>
    </row>
    <row r="20" spans="1:12" x14ac:dyDescent="0.3">
      <c r="A20" s="462" t="s">
        <v>295</v>
      </c>
      <c r="B20" s="462"/>
      <c r="C20" s="462"/>
      <c r="D20" s="462"/>
      <c r="E20" s="623">
        <v>40000</v>
      </c>
      <c r="F20" s="623">
        <v>31500</v>
      </c>
      <c r="G20" s="346">
        <v>30700</v>
      </c>
      <c r="H20" s="346">
        <v>30700</v>
      </c>
      <c r="I20" s="573">
        <v>29500</v>
      </c>
      <c r="J20" s="573">
        <v>29500</v>
      </c>
      <c r="K20" s="346">
        <v>26000</v>
      </c>
      <c r="L20" s="346">
        <v>26000</v>
      </c>
    </row>
    <row r="21" spans="1:12" x14ac:dyDescent="0.3">
      <c r="A21" s="462" t="s">
        <v>280</v>
      </c>
      <c r="B21" s="463"/>
      <c r="C21" s="464"/>
      <c r="D21" s="464"/>
      <c r="E21" s="623">
        <v>10000</v>
      </c>
      <c r="F21" s="623">
        <v>9500</v>
      </c>
      <c r="G21" s="346">
        <v>8000</v>
      </c>
      <c r="H21" s="346">
        <v>21303.61</v>
      </c>
      <c r="I21" s="575">
        <v>9500</v>
      </c>
      <c r="J21" s="575">
        <v>35345.879999999997</v>
      </c>
      <c r="K21" s="346">
        <v>9500</v>
      </c>
      <c r="L21" s="346">
        <v>-26027.360000000001</v>
      </c>
    </row>
    <row r="22" spans="1:12" x14ac:dyDescent="0.3">
      <c r="A22" s="244" t="s">
        <v>35</v>
      </c>
      <c r="B22" s="244"/>
      <c r="C22" s="244"/>
      <c r="D22" s="244"/>
      <c r="E22" s="623">
        <v>10000</v>
      </c>
      <c r="F22" s="626">
        <v>11000</v>
      </c>
      <c r="G22" s="344">
        <v>10000</v>
      </c>
      <c r="H22" s="344"/>
      <c r="I22" s="573">
        <v>10000</v>
      </c>
      <c r="J22" s="573"/>
      <c r="K22" s="344">
        <v>10000</v>
      </c>
      <c r="L22" s="344">
        <v>9103.59</v>
      </c>
    </row>
    <row r="23" spans="1:12" x14ac:dyDescent="0.3">
      <c r="A23" s="244" t="s">
        <v>38</v>
      </c>
      <c r="B23" s="244"/>
      <c r="C23" s="244"/>
      <c r="D23" s="244"/>
      <c r="E23" s="623"/>
      <c r="F23" s="626"/>
      <c r="G23" s="344"/>
      <c r="H23" s="344"/>
      <c r="I23" s="573"/>
      <c r="J23" s="573"/>
      <c r="K23" s="344"/>
      <c r="L23" s="344"/>
    </row>
    <row r="24" spans="1:12" x14ac:dyDescent="0.3">
      <c r="A24" s="244" t="str">
        <f>A12</f>
        <v>FY 2009-2010</v>
      </c>
      <c r="B24" s="468">
        <f>B12</f>
        <v>16100</v>
      </c>
      <c r="C24" s="238">
        <v>3.5</v>
      </c>
      <c r="D24" s="238"/>
      <c r="E24" s="623"/>
      <c r="F24" s="626"/>
      <c r="G24" s="344">
        <v>56350</v>
      </c>
      <c r="H24" s="344">
        <v>51299.25</v>
      </c>
      <c r="I24" s="575">
        <f>B24*C24</f>
        <v>56350</v>
      </c>
      <c r="J24" s="575">
        <v>60603.37</v>
      </c>
      <c r="K24" s="344">
        <f>B24*C24</f>
        <v>56350</v>
      </c>
      <c r="L24" s="344">
        <v>51449.24</v>
      </c>
    </row>
    <row r="25" spans="1:12" x14ac:dyDescent="0.3">
      <c r="A25" s="244" t="s">
        <v>40</v>
      </c>
      <c r="B25" s="468">
        <v>250</v>
      </c>
      <c r="C25" s="238">
        <v>5</v>
      </c>
      <c r="D25" s="238"/>
      <c r="E25" s="623"/>
      <c r="F25" s="626"/>
      <c r="G25" s="344">
        <v>500</v>
      </c>
      <c r="H25" s="344">
        <v>385</v>
      </c>
      <c r="I25" s="575">
        <f>B25*C25</f>
        <v>1250</v>
      </c>
      <c r="J25" s="575">
        <v>185</v>
      </c>
      <c r="K25" s="344">
        <f>B27*C27</f>
        <v>1250</v>
      </c>
      <c r="L25" s="344">
        <v>350</v>
      </c>
    </row>
    <row r="26" spans="1:12" x14ac:dyDescent="0.3">
      <c r="A26" s="244" t="str">
        <f>A13</f>
        <v>FY 2010-2011</v>
      </c>
      <c r="B26" s="468">
        <f>B13</f>
        <v>16000</v>
      </c>
      <c r="C26" s="467">
        <v>3</v>
      </c>
      <c r="D26" s="238"/>
      <c r="E26" s="623"/>
      <c r="F26" s="623">
        <v>48000</v>
      </c>
      <c r="H26" s="344"/>
      <c r="I26" s="576"/>
      <c r="J26" s="576"/>
      <c r="K26" s="360"/>
      <c r="L26" s="345"/>
    </row>
    <row r="27" spans="1:12" x14ac:dyDescent="0.3">
      <c r="A27" s="244" t="s">
        <v>40</v>
      </c>
      <c r="B27" s="468">
        <v>250</v>
      </c>
      <c r="C27" s="238">
        <v>5</v>
      </c>
      <c r="D27" s="238"/>
      <c r="E27" s="623"/>
      <c r="F27" s="623">
        <v>1250</v>
      </c>
      <c r="H27" s="344"/>
      <c r="I27" s="576"/>
      <c r="J27" s="576"/>
      <c r="K27" s="360"/>
      <c r="L27" s="344"/>
    </row>
    <row r="28" spans="1:12" x14ac:dyDescent="0.3">
      <c r="A28" s="465" t="str">
        <f>A14</f>
        <v>FY 2011-2012</v>
      </c>
      <c r="B28" s="466">
        <f>B14</f>
        <v>15300</v>
      </c>
      <c r="C28" s="467">
        <v>0</v>
      </c>
      <c r="D28" s="467"/>
      <c r="E28" s="623">
        <f>B28*C28</f>
        <v>0</v>
      </c>
      <c r="F28" s="624"/>
      <c r="G28" s="345"/>
      <c r="H28" s="345"/>
      <c r="I28" s="577"/>
      <c r="J28" s="577"/>
      <c r="K28" s="346"/>
      <c r="L28" s="345"/>
    </row>
    <row r="29" spans="1:12" x14ac:dyDescent="0.3">
      <c r="A29" s="244" t="s">
        <v>40</v>
      </c>
      <c r="B29" s="463">
        <v>250</v>
      </c>
      <c r="C29" s="464">
        <v>8</v>
      </c>
      <c r="D29" s="464"/>
      <c r="E29" s="623">
        <f>B29*C29</f>
        <v>2000</v>
      </c>
      <c r="F29" s="624"/>
      <c r="G29" s="345"/>
      <c r="H29" s="345"/>
      <c r="I29" s="577"/>
      <c r="J29" s="577"/>
      <c r="K29" s="346"/>
      <c r="L29" s="344"/>
    </row>
    <row r="30" spans="1:12" x14ac:dyDescent="0.3">
      <c r="A30" s="244" t="s">
        <v>209</v>
      </c>
      <c r="B30" s="239"/>
      <c r="C30" s="239"/>
      <c r="D30" s="238"/>
      <c r="E30" s="623"/>
      <c r="F30" s="626"/>
      <c r="G30" s="344"/>
      <c r="H30" s="344"/>
      <c r="I30" s="575"/>
      <c r="J30" s="575"/>
      <c r="K30" s="344"/>
      <c r="L30" s="344"/>
    </row>
    <row r="31" spans="1:12" x14ac:dyDescent="0.3">
      <c r="A31" s="244" t="str">
        <f>$A$12</f>
        <v>FY 2009-2010</v>
      </c>
      <c r="B31" s="468">
        <f>+B12</f>
        <v>16100</v>
      </c>
      <c r="C31" s="238">
        <v>2.5</v>
      </c>
      <c r="D31" s="238"/>
      <c r="E31" s="623"/>
      <c r="F31" s="626"/>
      <c r="G31" s="344">
        <v>40250</v>
      </c>
      <c r="H31" s="344">
        <v>36619.599999999999</v>
      </c>
      <c r="I31" s="575">
        <v>40250</v>
      </c>
      <c r="J31" s="575">
        <v>30301.72</v>
      </c>
      <c r="K31" s="344">
        <f>B31*C31</f>
        <v>40250</v>
      </c>
      <c r="L31" s="344">
        <v>15830.54</v>
      </c>
    </row>
    <row r="32" spans="1:12" x14ac:dyDescent="0.3">
      <c r="A32" s="244" t="str">
        <f>A13</f>
        <v>FY 2010-2011</v>
      </c>
      <c r="B32" s="468">
        <f>+B13</f>
        <v>16000</v>
      </c>
      <c r="C32" s="464">
        <v>2</v>
      </c>
      <c r="D32" s="238"/>
      <c r="E32" s="623"/>
      <c r="F32" s="623">
        <v>32000</v>
      </c>
      <c r="H32" s="344"/>
      <c r="I32" s="575"/>
      <c r="J32" s="575"/>
      <c r="K32" s="344"/>
      <c r="L32" s="346"/>
    </row>
    <row r="33" spans="1:12" x14ac:dyDescent="0.3">
      <c r="A33" s="462" t="str">
        <f>$A$14</f>
        <v>FY 2011-2012</v>
      </c>
      <c r="B33" s="463">
        <f>+B14</f>
        <v>15300</v>
      </c>
      <c r="C33" s="464">
        <v>1.25</v>
      </c>
      <c r="D33" s="464"/>
      <c r="E33" s="623">
        <f>B33*C33</f>
        <v>19125</v>
      </c>
      <c r="F33" s="624"/>
      <c r="G33" s="345"/>
      <c r="H33" s="345"/>
      <c r="I33" s="575"/>
      <c r="J33" s="575"/>
      <c r="K33" s="346"/>
      <c r="L33" s="346"/>
    </row>
    <row r="34" spans="1:12" x14ac:dyDescent="0.3">
      <c r="A34" s="462" t="s">
        <v>328</v>
      </c>
      <c r="B34" s="463"/>
      <c r="C34" s="464"/>
      <c r="D34" s="464"/>
      <c r="E34" s="623">
        <v>0</v>
      </c>
      <c r="F34" s="623">
        <v>0</v>
      </c>
      <c r="G34" s="346" t="s">
        <v>373</v>
      </c>
      <c r="H34" s="346"/>
      <c r="I34" s="575">
        <v>25000</v>
      </c>
      <c r="J34" s="575"/>
      <c r="K34" s="346">
        <v>22000</v>
      </c>
      <c r="L34" s="346">
        <v>19430.7</v>
      </c>
    </row>
    <row r="35" spans="1:12" x14ac:dyDescent="0.3">
      <c r="A35" s="462" t="s">
        <v>248</v>
      </c>
      <c r="B35" s="463"/>
      <c r="C35" s="464"/>
      <c r="D35" s="464"/>
      <c r="E35" s="623">
        <v>15000</v>
      </c>
      <c r="F35" s="623">
        <v>15000</v>
      </c>
      <c r="G35" s="346">
        <v>16750</v>
      </c>
      <c r="H35" s="346">
        <v>15265.2</v>
      </c>
      <c r="I35" s="575">
        <v>17500</v>
      </c>
      <c r="J35" s="575">
        <v>11761.92</v>
      </c>
      <c r="K35" s="346">
        <v>10000</v>
      </c>
      <c r="L35" s="346">
        <v>15868.75</v>
      </c>
    </row>
    <row r="36" spans="1:12" x14ac:dyDescent="0.3">
      <c r="A36" s="462" t="s">
        <v>342</v>
      </c>
      <c r="B36" s="463"/>
      <c r="C36" s="509"/>
      <c r="D36" s="464"/>
      <c r="E36" s="623">
        <v>75500</v>
      </c>
      <c r="F36" s="623">
        <v>74000</v>
      </c>
      <c r="G36" s="346">
        <v>72000</v>
      </c>
      <c r="H36" s="346">
        <v>72000</v>
      </c>
      <c r="I36" s="575">
        <v>69000</v>
      </c>
      <c r="J36" s="575">
        <v>69000</v>
      </c>
      <c r="K36" s="346">
        <v>54288</v>
      </c>
      <c r="L36" s="346">
        <v>54288</v>
      </c>
    </row>
    <row r="37" spans="1:12" x14ac:dyDescent="0.3">
      <c r="A37" s="462" t="s">
        <v>42</v>
      </c>
      <c r="B37" s="246"/>
      <c r="C37" s="246"/>
      <c r="D37" s="246"/>
      <c r="E37" s="627">
        <v>5850</v>
      </c>
      <c r="F37" s="627">
        <v>5850</v>
      </c>
      <c r="G37" s="353">
        <v>5500</v>
      </c>
      <c r="H37" s="353">
        <v>5993.87</v>
      </c>
      <c r="I37" s="575">
        <v>5000</v>
      </c>
      <c r="J37" s="575">
        <v>5895.42</v>
      </c>
      <c r="K37" s="346">
        <v>4500</v>
      </c>
      <c r="L37" s="346">
        <v>5748.39</v>
      </c>
    </row>
    <row r="38" spans="1:12" x14ac:dyDescent="0.3">
      <c r="A38" s="244" t="s">
        <v>191</v>
      </c>
      <c r="B38" s="136"/>
      <c r="C38" s="100"/>
      <c r="D38" s="62"/>
      <c r="E38" s="623">
        <v>30000</v>
      </c>
      <c r="F38" s="626">
        <v>4000</v>
      </c>
      <c r="G38" s="344">
        <v>4000</v>
      </c>
      <c r="H38" s="344">
        <v>3084.34</v>
      </c>
      <c r="I38" s="575">
        <v>5000</v>
      </c>
      <c r="J38" s="575">
        <v>1700.48</v>
      </c>
      <c r="K38" s="344">
        <v>5000</v>
      </c>
      <c r="L38" s="344">
        <v>3924.83</v>
      </c>
    </row>
    <row r="39" spans="1:12" ht="16.2" thickBot="1" x14ac:dyDescent="0.35">
      <c r="A39" s="9" t="s">
        <v>44</v>
      </c>
      <c r="B39" s="63"/>
      <c r="C39" s="62"/>
      <c r="D39" s="62"/>
      <c r="E39" s="481">
        <f t="shared" ref="E39:L39" si="0">SUM(E12:E38)</f>
        <v>827850</v>
      </c>
      <c r="F39" s="481">
        <f t="shared" si="0"/>
        <v>819100</v>
      </c>
      <c r="G39" s="598">
        <f t="shared" si="0"/>
        <v>830350</v>
      </c>
      <c r="H39" s="598">
        <f t="shared" si="0"/>
        <v>754792.5199999999</v>
      </c>
      <c r="I39" s="578">
        <f t="shared" si="0"/>
        <v>854650</v>
      </c>
      <c r="J39" s="578">
        <f t="shared" si="0"/>
        <v>793121.7</v>
      </c>
      <c r="K39" s="517">
        <f t="shared" si="0"/>
        <v>780438</v>
      </c>
      <c r="L39" s="347">
        <f t="shared" si="0"/>
        <v>739840.37999999989</v>
      </c>
    </row>
    <row r="40" spans="1:12" ht="16.2" thickTop="1" x14ac:dyDescent="0.3">
      <c r="A40" s="49"/>
      <c r="B40" s="49"/>
      <c r="C40" s="49"/>
      <c r="D40" s="49"/>
      <c r="E40" s="244"/>
      <c r="F40" s="244"/>
      <c r="G40" s="348"/>
      <c r="H40" s="348"/>
      <c r="I40" s="573"/>
      <c r="J40" s="573"/>
      <c r="K40" s="348"/>
      <c r="L40" s="348"/>
    </row>
    <row r="41" spans="1:12" x14ac:dyDescent="0.3">
      <c r="A41" s="9" t="s">
        <v>46</v>
      </c>
      <c r="B41" s="63"/>
      <c r="C41" s="62"/>
      <c r="D41" s="62"/>
      <c r="E41" s="238"/>
      <c r="F41" s="238"/>
      <c r="G41" s="364"/>
      <c r="H41" s="364"/>
      <c r="I41" s="575"/>
      <c r="J41" s="575"/>
      <c r="K41" s="364"/>
      <c r="L41" s="348"/>
    </row>
    <row r="42" spans="1:12" x14ac:dyDescent="0.3">
      <c r="A42" s="9" t="s">
        <v>47</v>
      </c>
      <c r="B42" s="63"/>
      <c r="C42" s="62"/>
      <c r="D42" s="62"/>
      <c r="E42" s="238"/>
      <c r="F42" s="238"/>
      <c r="G42" s="364"/>
      <c r="H42" s="364"/>
      <c r="I42" s="575"/>
      <c r="J42" s="575"/>
      <c r="K42" s="364"/>
      <c r="L42" s="348"/>
    </row>
    <row r="43" spans="1:12" x14ac:dyDescent="0.3">
      <c r="A43" s="244" t="s">
        <v>343</v>
      </c>
      <c r="B43" s="468"/>
      <c r="C43" s="244"/>
      <c r="D43" s="244"/>
      <c r="E43" s="462">
        <v>2250</v>
      </c>
      <c r="F43" s="485">
        <v>2090</v>
      </c>
      <c r="G43" s="348">
        <v>1250</v>
      </c>
      <c r="H43" s="348">
        <v>1150</v>
      </c>
      <c r="I43" s="573">
        <v>1560</v>
      </c>
      <c r="J43" s="573">
        <v>1150</v>
      </c>
      <c r="K43" s="344">
        <v>1650</v>
      </c>
      <c r="L43" s="344">
        <v>1150</v>
      </c>
    </row>
    <row r="44" spans="1:12" x14ac:dyDescent="0.3">
      <c r="A44" s="244" t="s">
        <v>177</v>
      </c>
      <c r="B44" s="468"/>
      <c r="C44" s="244"/>
      <c r="D44" s="244"/>
      <c r="E44" s="462">
        <v>100</v>
      </c>
      <c r="F44" s="485">
        <v>100</v>
      </c>
      <c r="G44" s="348">
        <v>200</v>
      </c>
      <c r="H44" s="348">
        <v>53.43</v>
      </c>
      <c r="I44" s="573">
        <v>200</v>
      </c>
      <c r="J44" s="573">
        <v>515.97</v>
      </c>
      <c r="K44" s="344">
        <v>50</v>
      </c>
      <c r="L44" s="344">
        <v>295.75</v>
      </c>
    </row>
    <row r="45" spans="1:12" x14ac:dyDescent="0.3">
      <c r="A45" s="462" t="s">
        <v>159</v>
      </c>
      <c r="B45" s="463"/>
      <c r="C45" s="462"/>
      <c r="D45" s="462"/>
      <c r="E45" s="462">
        <v>15000</v>
      </c>
      <c r="F45" s="513">
        <v>13500</v>
      </c>
      <c r="G45" s="599">
        <v>13500</v>
      </c>
      <c r="H45" s="599">
        <v>14699.46</v>
      </c>
      <c r="I45" s="573">
        <v>14000</v>
      </c>
      <c r="J45" s="573">
        <v>14761.34</v>
      </c>
      <c r="K45" s="346">
        <v>15000</v>
      </c>
      <c r="L45" s="346">
        <v>13310.64</v>
      </c>
    </row>
    <row r="46" spans="1:12" x14ac:dyDescent="0.3">
      <c r="A46" s="244" t="s">
        <v>161</v>
      </c>
      <c r="B46" s="468"/>
      <c r="C46" s="244"/>
      <c r="D46" s="244"/>
      <c r="E46" s="462">
        <v>1800</v>
      </c>
      <c r="F46" s="485">
        <v>1680</v>
      </c>
      <c r="G46" s="348">
        <v>1680</v>
      </c>
      <c r="H46" s="348">
        <v>1843.47</v>
      </c>
      <c r="I46" s="573">
        <v>1600</v>
      </c>
      <c r="J46" s="573">
        <v>1908</v>
      </c>
      <c r="K46" s="346">
        <v>1600</v>
      </c>
      <c r="L46" s="344">
        <v>1665</v>
      </c>
    </row>
    <row r="47" spans="1:12" x14ac:dyDescent="0.3">
      <c r="A47" s="244" t="s">
        <v>65</v>
      </c>
      <c r="B47" s="468"/>
      <c r="C47" s="244"/>
      <c r="D47" s="244"/>
      <c r="E47" s="462">
        <v>4400</v>
      </c>
      <c r="F47" s="485">
        <v>4400</v>
      </c>
      <c r="G47" s="348">
        <v>6800</v>
      </c>
      <c r="H47" s="348">
        <v>1351.23</v>
      </c>
      <c r="I47" s="573">
        <v>6800</v>
      </c>
      <c r="J47" s="573">
        <v>3117.91</v>
      </c>
      <c r="K47" s="346">
        <v>6200</v>
      </c>
      <c r="L47" s="344">
        <v>2843.75</v>
      </c>
    </row>
    <row r="48" spans="1:12" x14ac:dyDescent="0.3">
      <c r="A48" s="244" t="s">
        <v>60</v>
      </c>
      <c r="B48" s="468"/>
      <c r="C48" s="244"/>
      <c r="D48" s="244"/>
      <c r="E48" s="462">
        <v>2800</v>
      </c>
      <c r="F48" s="485">
        <v>2800</v>
      </c>
      <c r="G48" s="348">
        <v>4400</v>
      </c>
      <c r="H48" s="348">
        <v>2180</v>
      </c>
      <c r="I48" s="573">
        <v>4400</v>
      </c>
      <c r="J48" s="573">
        <v>2518</v>
      </c>
      <c r="K48" s="344">
        <v>2750</v>
      </c>
      <c r="L48" s="344">
        <v>2400</v>
      </c>
    </row>
    <row r="49" spans="1:12" x14ac:dyDescent="0.3">
      <c r="A49" s="244" t="s">
        <v>229</v>
      </c>
      <c r="B49" s="468"/>
      <c r="C49" s="244"/>
      <c r="D49" s="244"/>
      <c r="E49" s="462">
        <v>4800</v>
      </c>
      <c r="F49" s="485">
        <v>4800</v>
      </c>
      <c r="G49" s="348">
        <v>3600</v>
      </c>
      <c r="H49" s="348">
        <v>3676.45</v>
      </c>
      <c r="I49" s="573">
        <v>2800</v>
      </c>
      <c r="J49" s="573">
        <v>3807.93</v>
      </c>
      <c r="K49" s="346">
        <v>4000</v>
      </c>
      <c r="L49" s="344">
        <v>3424.75</v>
      </c>
    </row>
    <row r="50" spans="1:12" x14ac:dyDescent="0.3">
      <c r="A50" s="244" t="s">
        <v>246</v>
      </c>
      <c r="B50" s="468"/>
      <c r="C50" s="244"/>
      <c r="D50" s="244"/>
      <c r="E50" s="462">
        <v>6800</v>
      </c>
      <c r="F50" s="485">
        <v>6800</v>
      </c>
      <c r="G50" s="348">
        <v>6800</v>
      </c>
      <c r="H50" s="348">
        <v>6759.92</v>
      </c>
      <c r="I50" s="573">
        <v>7250</v>
      </c>
      <c r="J50" s="573">
        <v>6728.84</v>
      </c>
      <c r="K50" s="346">
        <v>7400</v>
      </c>
      <c r="L50" s="344">
        <v>6728.84</v>
      </c>
    </row>
    <row r="51" spans="1:12" x14ac:dyDescent="0.3">
      <c r="A51" s="244" t="s">
        <v>252</v>
      </c>
      <c r="B51" s="468"/>
      <c r="C51" s="244"/>
      <c r="D51" s="244"/>
      <c r="E51" s="462">
        <v>38575</v>
      </c>
      <c r="F51" s="485">
        <v>28000</v>
      </c>
      <c r="G51" s="348">
        <v>26000</v>
      </c>
      <c r="H51" s="348">
        <v>31013.5</v>
      </c>
      <c r="I51" s="573">
        <v>23200</v>
      </c>
      <c r="J51" s="573">
        <v>29011.23</v>
      </c>
      <c r="K51" s="346">
        <v>19800</v>
      </c>
      <c r="L51" s="344">
        <v>23779.51</v>
      </c>
    </row>
    <row r="52" spans="1:12" x14ac:dyDescent="0.3">
      <c r="A52" s="244" t="s">
        <v>176</v>
      </c>
      <c r="B52" s="468"/>
      <c r="C52" s="244"/>
      <c r="D52" s="244"/>
      <c r="E52" s="462">
        <v>100</v>
      </c>
      <c r="F52" s="485">
        <v>100</v>
      </c>
      <c r="G52" s="348">
        <v>250</v>
      </c>
      <c r="H52" s="348">
        <v>116.84</v>
      </c>
      <c r="I52" s="573">
        <v>100</v>
      </c>
      <c r="J52" s="573">
        <v>164.94</v>
      </c>
      <c r="K52" s="344">
        <v>100</v>
      </c>
      <c r="L52" s="344">
        <v>9.2200000000000006</v>
      </c>
    </row>
    <row r="53" spans="1:12" x14ac:dyDescent="0.3">
      <c r="A53" s="244" t="s">
        <v>292</v>
      </c>
      <c r="B53" s="468"/>
      <c r="C53" s="244"/>
      <c r="D53" s="244"/>
      <c r="E53" s="462">
        <v>54240</v>
      </c>
      <c r="F53" s="485">
        <v>53800</v>
      </c>
      <c r="G53" s="348">
        <v>54800</v>
      </c>
      <c r="H53" s="348">
        <v>52380</v>
      </c>
      <c r="I53" s="573">
        <v>58100</v>
      </c>
      <c r="J53" s="573">
        <v>48544.68</v>
      </c>
      <c r="K53" s="346">
        <v>36800</v>
      </c>
      <c r="L53" s="344">
        <v>40301.11</v>
      </c>
    </row>
    <row r="54" spans="1:12" x14ac:dyDescent="0.3">
      <c r="A54" s="244" t="s">
        <v>57</v>
      </c>
      <c r="B54" s="468"/>
      <c r="C54" s="244"/>
      <c r="D54" s="244"/>
      <c r="E54" s="462">
        <v>5750</v>
      </c>
      <c r="F54" s="485">
        <v>5750</v>
      </c>
      <c r="G54" s="348">
        <v>6250</v>
      </c>
      <c r="H54" s="348">
        <v>4872.54</v>
      </c>
      <c r="I54" s="573">
        <v>5750</v>
      </c>
      <c r="J54" s="573">
        <v>5167.7700000000004</v>
      </c>
      <c r="K54" s="346">
        <v>4500</v>
      </c>
      <c r="L54" s="344">
        <v>7117.81</v>
      </c>
    </row>
    <row r="55" spans="1:12" x14ac:dyDescent="0.3">
      <c r="A55" s="244" t="s">
        <v>52</v>
      </c>
      <c r="B55" s="468"/>
      <c r="C55" s="244"/>
      <c r="D55" s="244"/>
      <c r="E55" s="462">
        <v>25250</v>
      </c>
      <c r="F55" s="485">
        <v>24750</v>
      </c>
      <c r="G55" s="348">
        <v>24400</v>
      </c>
      <c r="H55" s="348">
        <v>22734.99</v>
      </c>
      <c r="I55" s="573">
        <v>23400</v>
      </c>
      <c r="J55" s="573">
        <v>22232.79</v>
      </c>
      <c r="K55" s="346">
        <v>21500</v>
      </c>
      <c r="L55" s="344">
        <v>20862</v>
      </c>
    </row>
    <row r="56" spans="1:12" x14ac:dyDescent="0.3">
      <c r="A56" s="244" t="s">
        <v>344</v>
      </c>
      <c r="B56" s="468"/>
      <c r="C56" s="244"/>
      <c r="D56" s="244"/>
      <c r="E56" s="462">
        <v>27400</v>
      </c>
      <c r="F56" s="485">
        <v>25800</v>
      </c>
      <c r="G56" s="348">
        <v>24000</v>
      </c>
      <c r="H56" s="348">
        <v>24100.27</v>
      </c>
      <c r="I56" s="573">
        <v>22500</v>
      </c>
      <c r="J56" s="573">
        <v>22683.21</v>
      </c>
      <c r="K56" s="344">
        <v>20500</v>
      </c>
      <c r="L56" s="344">
        <v>20704.22</v>
      </c>
    </row>
    <row r="57" spans="1:12" x14ac:dyDescent="0.3">
      <c r="A57" s="244" t="s">
        <v>211</v>
      </c>
      <c r="B57" s="468"/>
      <c r="C57" s="244"/>
      <c r="D57" s="244"/>
      <c r="E57" s="462">
        <v>3000</v>
      </c>
      <c r="F57" s="485">
        <v>3200</v>
      </c>
      <c r="G57" s="348">
        <v>5000</v>
      </c>
      <c r="H57" s="348">
        <v>2192.96</v>
      </c>
      <c r="I57" s="573">
        <v>6000</v>
      </c>
      <c r="J57" s="573">
        <v>2520.19</v>
      </c>
      <c r="K57" s="346">
        <v>4950</v>
      </c>
      <c r="L57" s="344">
        <v>6052.13</v>
      </c>
    </row>
    <row r="58" spans="1:12" x14ac:dyDescent="0.3">
      <c r="A58" s="462" t="s">
        <v>117</v>
      </c>
      <c r="B58" s="463"/>
      <c r="C58" s="462"/>
      <c r="D58" s="462"/>
      <c r="E58" s="462">
        <v>12500</v>
      </c>
      <c r="F58" s="513">
        <v>13500</v>
      </c>
      <c r="G58" s="599">
        <v>13500</v>
      </c>
      <c r="H58" s="599">
        <v>10711.59</v>
      </c>
      <c r="I58" s="573">
        <v>14500</v>
      </c>
      <c r="J58" s="573">
        <v>14194.55</v>
      </c>
      <c r="K58" s="346">
        <v>7500</v>
      </c>
      <c r="L58" s="346">
        <v>11074.72</v>
      </c>
    </row>
    <row r="59" spans="1:12" x14ac:dyDescent="0.3">
      <c r="A59" s="244" t="s">
        <v>157</v>
      </c>
      <c r="B59" s="468"/>
      <c r="C59" s="244"/>
      <c r="D59" s="244"/>
      <c r="E59" s="462">
        <v>2500</v>
      </c>
      <c r="F59" s="485">
        <v>1250</v>
      </c>
      <c r="G59" s="348">
        <v>750</v>
      </c>
      <c r="H59" s="348">
        <v>2370.06</v>
      </c>
      <c r="I59" s="573">
        <v>1250</v>
      </c>
      <c r="J59" s="573">
        <v>209.76</v>
      </c>
      <c r="K59" s="344">
        <v>150</v>
      </c>
      <c r="L59" s="344">
        <v>150</v>
      </c>
    </row>
    <row r="60" spans="1:12" x14ac:dyDescent="0.3">
      <c r="A60" s="244" t="s">
        <v>333</v>
      </c>
      <c r="B60" s="468"/>
      <c r="C60" s="244"/>
      <c r="D60" s="244"/>
      <c r="E60" s="462">
        <v>129950</v>
      </c>
      <c r="F60" s="485">
        <v>127500</v>
      </c>
      <c r="G60" s="348">
        <v>125000</v>
      </c>
      <c r="H60" s="348">
        <v>129097.24</v>
      </c>
      <c r="I60" s="573">
        <v>123800</v>
      </c>
      <c r="J60" s="573">
        <v>128717.21</v>
      </c>
      <c r="K60" s="344">
        <v>113500</v>
      </c>
      <c r="L60" s="344">
        <v>107079.63</v>
      </c>
    </row>
    <row r="61" spans="1:12" x14ac:dyDescent="0.3">
      <c r="A61" s="244" t="s">
        <v>294</v>
      </c>
      <c r="B61" s="468"/>
      <c r="C61" s="244"/>
      <c r="D61" s="244"/>
      <c r="E61" s="462">
        <v>9000</v>
      </c>
      <c r="F61" s="485">
        <v>9000</v>
      </c>
      <c r="G61" s="348">
        <v>9000</v>
      </c>
      <c r="H61" s="348">
        <v>4753</v>
      </c>
      <c r="I61" s="573">
        <v>9000</v>
      </c>
      <c r="J61" s="573">
        <v>8182.55</v>
      </c>
      <c r="K61" s="344">
        <v>7250</v>
      </c>
      <c r="L61" s="344">
        <v>8018.71</v>
      </c>
    </row>
    <row r="62" spans="1:12" x14ac:dyDescent="0.3">
      <c r="A62" s="244" t="s">
        <v>374</v>
      </c>
      <c r="B62" s="468"/>
      <c r="C62" s="244"/>
      <c r="D62" s="244"/>
      <c r="E62" s="462">
        <v>5500</v>
      </c>
      <c r="F62" s="485">
        <v>0</v>
      </c>
      <c r="G62" s="348">
        <v>0</v>
      </c>
      <c r="H62" s="348">
        <v>0</v>
      </c>
      <c r="I62" s="573">
        <v>0</v>
      </c>
      <c r="J62" s="573">
        <v>0</v>
      </c>
      <c r="K62" s="344">
        <v>0</v>
      </c>
      <c r="L62" s="344">
        <v>0</v>
      </c>
    </row>
    <row r="63" spans="1:12" x14ac:dyDescent="0.3">
      <c r="A63" s="244" t="s">
        <v>332</v>
      </c>
      <c r="B63" s="239"/>
      <c r="C63" s="468"/>
      <c r="D63" s="244"/>
      <c r="E63" s="462">
        <v>65640</v>
      </c>
      <c r="F63" s="485">
        <v>66800</v>
      </c>
      <c r="G63" s="348">
        <v>65500</v>
      </c>
      <c r="H63" s="348">
        <v>67592.83</v>
      </c>
      <c r="I63" s="573">
        <v>63580</v>
      </c>
      <c r="J63" s="573">
        <v>65039.07</v>
      </c>
      <c r="K63" s="344">
        <v>60840</v>
      </c>
      <c r="L63" s="344">
        <v>61492.07</v>
      </c>
    </row>
    <row r="64" spans="1:12" x14ac:dyDescent="0.3">
      <c r="A64" s="462" t="s">
        <v>331</v>
      </c>
      <c r="B64" s="463"/>
      <c r="C64" s="464"/>
      <c r="D64" s="464"/>
      <c r="E64" s="462">
        <v>104565</v>
      </c>
      <c r="F64" s="283">
        <v>103250</v>
      </c>
      <c r="G64" s="599">
        <v>101225</v>
      </c>
      <c r="H64" s="599">
        <v>103031.16</v>
      </c>
      <c r="I64" s="573">
        <v>97335</v>
      </c>
      <c r="J64" s="573">
        <v>99186.02</v>
      </c>
      <c r="K64" s="346">
        <v>94500</v>
      </c>
      <c r="L64" s="346">
        <v>98614.9</v>
      </c>
    </row>
    <row r="65" spans="1:12" x14ac:dyDescent="0.3">
      <c r="A65" s="244" t="s">
        <v>245</v>
      </c>
      <c r="B65" s="468"/>
      <c r="C65" s="244"/>
      <c r="D65" s="244"/>
      <c r="E65" s="462">
        <v>8750</v>
      </c>
      <c r="F65" s="280">
        <v>8750</v>
      </c>
      <c r="G65" s="348">
        <v>8750</v>
      </c>
      <c r="H65" s="348">
        <v>8750</v>
      </c>
      <c r="I65" s="573">
        <v>8400</v>
      </c>
      <c r="J65" s="573">
        <v>8400</v>
      </c>
      <c r="K65" s="344">
        <v>8050</v>
      </c>
      <c r="L65" s="344">
        <v>8050</v>
      </c>
    </row>
    <row r="66" spans="1:12" x14ac:dyDescent="0.3">
      <c r="A66" s="462" t="s">
        <v>247</v>
      </c>
      <c r="B66" s="463"/>
      <c r="C66" s="462"/>
      <c r="D66" s="462"/>
      <c r="E66" s="462">
        <v>2400</v>
      </c>
      <c r="F66" s="283">
        <v>2400</v>
      </c>
      <c r="G66" s="599">
        <v>2400</v>
      </c>
      <c r="H66" s="599">
        <v>1113.72</v>
      </c>
      <c r="I66" s="573">
        <v>2100</v>
      </c>
      <c r="J66" s="573">
        <v>2009.57</v>
      </c>
      <c r="K66" s="346">
        <v>2000</v>
      </c>
      <c r="L66" s="346">
        <v>2209.6799999999998</v>
      </c>
    </row>
    <row r="67" spans="1:12" x14ac:dyDescent="0.3">
      <c r="A67" s="244" t="s">
        <v>223</v>
      </c>
      <c r="B67" s="468"/>
      <c r="C67" s="238"/>
      <c r="D67" s="238"/>
      <c r="E67" s="462">
        <v>750</v>
      </c>
      <c r="F67" s="280">
        <v>600</v>
      </c>
      <c r="G67" s="348">
        <v>600</v>
      </c>
      <c r="H67" s="348">
        <v>712.67</v>
      </c>
      <c r="I67" s="573">
        <v>1000</v>
      </c>
      <c r="J67" s="573">
        <v>742.48</v>
      </c>
      <c r="K67" s="344">
        <v>1100</v>
      </c>
      <c r="L67" s="344">
        <v>587.42999999999995</v>
      </c>
    </row>
    <row r="68" spans="1:12" x14ac:dyDescent="0.3">
      <c r="A68" s="244" t="s">
        <v>172</v>
      </c>
      <c r="B68" s="468"/>
      <c r="C68" s="244"/>
      <c r="D68" s="244"/>
      <c r="E68" s="462">
        <v>1500</v>
      </c>
      <c r="F68" s="485">
        <v>1500</v>
      </c>
      <c r="G68" s="348">
        <v>1650</v>
      </c>
      <c r="H68" s="348">
        <v>1264.54</v>
      </c>
      <c r="I68" s="573">
        <v>1500</v>
      </c>
      <c r="J68" s="573">
        <v>553.28</v>
      </c>
      <c r="K68" s="344">
        <v>1750</v>
      </c>
      <c r="L68" s="344">
        <v>1270.79</v>
      </c>
    </row>
    <row r="69" spans="1:12" x14ac:dyDescent="0.3">
      <c r="A69" s="244" t="s">
        <v>56</v>
      </c>
      <c r="B69" s="468"/>
      <c r="C69" s="244"/>
      <c r="D69" s="244"/>
      <c r="E69" s="462">
        <v>1600</v>
      </c>
      <c r="F69" s="485">
        <v>1800</v>
      </c>
      <c r="G69" s="348">
        <v>2750</v>
      </c>
      <c r="H69" s="348">
        <v>1211.56</v>
      </c>
      <c r="I69" s="573">
        <v>4400</v>
      </c>
      <c r="J69" s="573">
        <v>1334.02</v>
      </c>
      <c r="K69" s="344">
        <v>4000</v>
      </c>
      <c r="L69" s="344">
        <v>1496.3</v>
      </c>
    </row>
    <row r="70" spans="1:12" x14ac:dyDescent="0.3">
      <c r="A70" s="244" t="s">
        <v>158</v>
      </c>
      <c r="B70" s="468"/>
      <c r="C70" s="244"/>
      <c r="D70" s="244"/>
      <c r="E70" s="462">
        <v>15000</v>
      </c>
      <c r="F70" s="485">
        <v>16000</v>
      </c>
      <c r="G70" s="348">
        <v>16500</v>
      </c>
      <c r="H70" s="348">
        <v>13610.3</v>
      </c>
      <c r="I70" s="573">
        <v>18000</v>
      </c>
      <c r="J70" s="573">
        <v>14706.94</v>
      </c>
      <c r="K70" s="344">
        <v>7650</v>
      </c>
      <c r="L70" s="344">
        <v>7563.25</v>
      </c>
    </row>
    <row r="71" spans="1:12" x14ac:dyDescent="0.3">
      <c r="A71" s="9" t="s">
        <v>73</v>
      </c>
      <c r="B71" s="63"/>
      <c r="C71" s="276"/>
      <c r="D71" s="49"/>
      <c r="E71" s="494">
        <f t="shared" ref="E71:L71" si="1">SUM(E43:E70)</f>
        <v>551920</v>
      </c>
      <c r="F71" s="494">
        <f t="shared" si="1"/>
        <v>529920</v>
      </c>
      <c r="G71" s="601">
        <f t="shared" si="1"/>
        <v>526555</v>
      </c>
      <c r="H71" s="601">
        <f t="shared" si="1"/>
        <v>513343.72999999986</v>
      </c>
      <c r="I71" s="582">
        <f t="shared" si="1"/>
        <v>522525</v>
      </c>
      <c r="J71" s="582">
        <f t="shared" si="1"/>
        <v>508108.25000000006</v>
      </c>
      <c r="K71" s="355">
        <f t="shared" si="1"/>
        <v>455090</v>
      </c>
      <c r="L71" s="355">
        <f t="shared" si="1"/>
        <v>458252.20999999996</v>
      </c>
    </row>
    <row r="72" spans="1:12" x14ac:dyDescent="0.3">
      <c r="A72" s="612"/>
      <c r="B72" s="49"/>
      <c r="C72" s="49"/>
      <c r="D72" s="49"/>
      <c r="E72" s="244"/>
      <c r="F72" s="244"/>
      <c r="G72" s="348"/>
      <c r="H72" s="348"/>
      <c r="I72" s="573"/>
      <c r="J72" s="573"/>
      <c r="K72" s="344"/>
      <c r="L72" s="344"/>
    </row>
    <row r="73" spans="1:12" x14ac:dyDescent="0.3">
      <c r="A73" s="9" t="s">
        <v>74</v>
      </c>
      <c r="B73" s="49"/>
      <c r="C73" s="49"/>
      <c r="D73" s="49"/>
      <c r="E73" s="244"/>
      <c r="F73" s="244"/>
      <c r="G73" s="348"/>
      <c r="H73" s="348"/>
      <c r="I73" s="573"/>
      <c r="J73" s="573"/>
      <c r="K73" s="344"/>
      <c r="L73" s="344"/>
    </row>
    <row r="74" spans="1:12" x14ac:dyDescent="0.3">
      <c r="A74" s="244" t="s">
        <v>197</v>
      </c>
      <c r="B74" s="244"/>
      <c r="C74" s="244"/>
      <c r="D74" s="244"/>
      <c r="E74" s="485">
        <v>35375</v>
      </c>
      <c r="F74" s="485">
        <v>35375</v>
      </c>
      <c r="G74" s="348">
        <v>34000</v>
      </c>
      <c r="H74" s="348">
        <v>25814.55</v>
      </c>
      <c r="I74" s="579">
        <v>32760</v>
      </c>
      <c r="J74" s="579">
        <v>35061.35</v>
      </c>
      <c r="K74" s="344">
        <v>36400</v>
      </c>
      <c r="L74" s="350">
        <v>35941.32</v>
      </c>
    </row>
    <row r="75" spans="1:12" x14ac:dyDescent="0.3">
      <c r="A75" s="244" t="s">
        <v>198</v>
      </c>
      <c r="B75" s="244"/>
      <c r="C75" s="244"/>
      <c r="D75" s="244"/>
      <c r="E75" s="485">
        <v>12500</v>
      </c>
      <c r="F75" s="485">
        <v>12500</v>
      </c>
      <c r="G75" s="348">
        <v>12000</v>
      </c>
      <c r="H75" s="348">
        <v>11509.39</v>
      </c>
      <c r="I75" s="573">
        <v>12980</v>
      </c>
      <c r="J75" s="573">
        <v>12495.43</v>
      </c>
      <c r="K75" s="344">
        <v>12480</v>
      </c>
      <c r="L75" s="350">
        <v>12480</v>
      </c>
    </row>
    <row r="76" spans="1:12" x14ac:dyDescent="0.3">
      <c r="A76" s="244" t="s">
        <v>345</v>
      </c>
      <c r="B76" s="244"/>
      <c r="C76" s="244"/>
      <c r="D76" s="244"/>
      <c r="E76" s="485">
        <v>3900</v>
      </c>
      <c r="F76" s="485">
        <v>3900</v>
      </c>
      <c r="G76" s="348">
        <v>3750</v>
      </c>
      <c r="H76" s="348">
        <v>3750</v>
      </c>
      <c r="I76" s="573">
        <v>4330</v>
      </c>
      <c r="J76" s="573">
        <v>4330</v>
      </c>
      <c r="K76" s="344">
        <v>4160</v>
      </c>
      <c r="L76" s="350">
        <v>4160</v>
      </c>
    </row>
    <row r="77" spans="1:12" x14ac:dyDescent="0.3">
      <c r="A77" s="244" t="s">
        <v>346</v>
      </c>
      <c r="B77" s="244"/>
      <c r="C77" s="244"/>
      <c r="D77" s="244"/>
      <c r="E77" s="485">
        <v>4680</v>
      </c>
      <c r="F77" s="485">
        <v>4680</v>
      </c>
      <c r="G77" s="348">
        <v>4500</v>
      </c>
      <c r="H77" s="348">
        <v>4500</v>
      </c>
      <c r="I77" s="573">
        <v>4870</v>
      </c>
      <c r="J77" s="573">
        <v>4368.32</v>
      </c>
      <c r="K77" s="344">
        <v>4680</v>
      </c>
      <c r="L77" s="350">
        <v>3894.87</v>
      </c>
    </row>
    <row r="78" spans="1:12" x14ac:dyDescent="0.3">
      <c r="A78" s="244" t="s">
        <v>313</v>
      </c>
      <c r="B78" s="244"/>
      <c r="C78" s="244"/>
      <c r="D78" s="244"/>
      <c r="E78" s="462">
        <v>4600</v>
      </c>
      <c r="F78" s="485">
        <v>4500</v>
      </c>
      <c r="G78" s="348">
        <v>4000</v>
      </c>
      <c r="H78" s="348">
        <v>4540.29</v>
      </c>
      <c r="I78" s="573">
        <v>8500</v>
      </c>
      <c r="J78" s="573">
        <v>3369.05</v>
      </c>
      <c r="K78" s="344">
        <v>8000</v>
      </c>
      <c r="L78" s="350">
        <v>8567.43</v>
      </c>
    </row>
    <row r="79" spans="1:12" x14ac:dyDescent="0.3">
      <c r="A79" s="462" t="s">
        <v>326</v>
      </c>
      <c r="B79" s="462"/>
      <c r="C79" s="462"/>
      <c r="D79" s="462"/>
      <c r="E79" s="462">
        <v>18500</v>
      </c>
      <c r="F79" s="513">
        <v>20500</v>
      </c>
      <c r="G79" s="599">
        <v>20500</v>
      </c>
      <c r="H79" s="599">
        <v>14317.25</v>
      </c>
      <c r="I79" s="573">
        <v>20500</v>
      </c>
      <c r="J79" s="573">
        <v>16481.25</v>
      </c>
      <c r="K79" s="344">
        <v>29120</v>
      </c>
      <c r="L79" s="350">
        <v>30606.07</v>
      </c>
    </row>
    <row r="80" spans="1:12" x14ac:dyDescent="0.3">
      <c r="A80" s="244" t="s">
        <v>327</v>
      </c>
      <c r="B80" s="244"/>
      <c r="C80" s="244"/>
      <c r="D80" s="244"/>
      <c r="E80" s="462">
        <v>18000</v>
      </c>
      <c r="F80" s="485">
        <v>18000</v>
      </c>
      <c r="G80" s="348">
        <v>18000</v>
      </c>
      <c r="H80" s="348">
        <v>16465.939999999999</v>
      </c>
      <c r="I80" s="573">
        <v>15300</v>
      </c>
      <c r="J80" s="573">
        <v>14912.11</v>
      </c>
      <c r="K80" s="344"/>
      <c r="L80" s="350">
        <v>0</v>
      </c>
    </row>
    <row r="81" spans="1:12" x14ac:dyDescent="0.3">
      <c r="A81" s="244" t="s">
        <v>325</v>
      </c>
      <c r="B81" s="244"/>
      <c r="C81" s="244"/>
      <c r="D81" s="244"/>
      <c r="E81" s="490">
        <v>47500</v>
      </c>
      <c r="F81" s="622">
        <v>47500</v>
      </c>
      <c r="G81" s="600">
        <v>47500</v>
      </c>
      <c r="H81" s="600">
        <v>41192.230000000003</v>
      </c>
      <c r="I81" s="580">
        <v>50000</v>
      </c>
      <c r="J81" s="580">
        <v>30662.28</v>
      </c>
      <c r="K81" s="515">
        <v>74880</v>
      </c>
      <c r="L81" s="351">
        <v>48569.97</v>
      </c>
    </row>
    <row r="82" spans="1:12" x14ac:dyDescent="0.3">
      <c r="A82" s="57" t="s">
        <v>87</v>
      </c>
      <c r="B82" s="49"/>
      <c r="C82" s="49"/>
      <c r="D82" s="49"/>
      <c r="E82" s="280">
        <f t="shared" ref="E82:L82" si="2">SUM(E74:E81)</f>
        <v>145055</v>
      </c>
      <c r="F82" s="280">
        <f t="shared" si="2"/>
        <v>146955</v>
      </c>
      <c r="G82" s="344">
        <f t="shared" si="2"/>
        <v>144250</v>
      </c>
      <c r="H82" s="344">
        <f t="shared" si="2"/>
        <v>122089.65</v>
      </c>
      <c r="I82" s="581">
        <f t="shared" si="2"/>
        <v>149240</v>
      </c>
      <c r="J82" s="581">
        <f t="shared" si="2"/>
        <v>121679.79</v>
      </c>
      <c r="K82" s="344">
        <f t="shared" si="2"/>
        <v>169720</v>
      </c>
      <c r="L82" s="344">
        <f t="shared" si="2"/>
        <v>144219.66</v>
      </c>
    </row>
    <row r="83" spans="1:12" x14ac:dyDescent="0.3">
      <c r="A83" s="49"/>
      <c r="B83" s="49"/>
      <c r="C83" s="49"/>
      <c r="D83" s="49"/>
      <c r="E83" s="244"/>
      <c r="F83" s="244"/>
      <c r="G83" s="348"/>
      <c r="H83" s="348"/>
      <c r="I83" s="573"/>
      <c r="J83" s="573"/>
      <c r="K83" s="344"/>
      <c r="L83" s="344"/>
    </row>
    <row r="84" spans="1:12" x14ac:dyDescent="0.3">
      <c r="A84" s="9" t="s">
        <v>88</v>
      </c>
      <c r="B84" s="49"/>
      <c r="C84" s="49"/>
      <c r="D84" s="49"/>
      <c r="E84" s="244"/>
      <c r="F84" s="244"/>
      <c r="G84" s="348"/>
      <c r="H84" s="348"/>
      <c r="I84" s="573"/>
      <c r="J84" s="573"/>
      <c r="K84" s="344"/>
      <c r="L84" s="344"/>
    </row>
    <row r="85" spans="1:12" x14ac:dyDescent="0.3">
      <c r="A85" s="485" t="s">
        <v>287</v>
      </c>
      <c r="B85" s="244"/>
      <c r="C85" s="244"/>
      <c r="D85" s="244"/>
      <c r="E85" s="462">
        <v>0</v>
      </c>
      <c r="F85" s="485">
        <v>0</v>
      </c>
      <c r="G85" s="348">
        <v>250</v>
      </c>
      <c r="H85" s="348">
        <v>0</v>
      </c>
      <c r="I85" s="573">
        <v>300</v>
      </c>
      <c r="J85" s="573">
        <v>0</v>
      </c>
      <c r="K85" s="344">
        <v>500</v>
      </c>
      <c r="L85" s="344">
        <v>0</v>
      </c>
    </row>
    <row r="86" spans="1:12" x14ac:dyDescent="0.3">
      <c r="A86" s="244" t="s">
        <v>70</v>
      </c>
      <c r="B86" s="244"/>
      <c r="C86" s="244"/>
      <c r="D86" s="244"/>
      <c r="E86" s="462">
        <v>1000</v>
      </c>
      <c r="F86" s="485">
        <v>750</v>
      </c>
      <c r="G86" s="348">
        <v>1000</v>
      </c>
      <c r="H86" s="348">
        <v>1221.82</v>
      </c>
      <c r="I86" s="573">
        <v>1000</v>
      </c>
      <c r="J86" s="573">
        <v>349.37</v>
      </c>
      <c r="K86" s="344">
        <v>1500</v>
      </c>
      <c r="L86" s="352">
        <v>2113.73</v>
      </c>
    </row>
    <row r="87" spans="1:12" x14ac:dyDescent="0.3">
      <c r="A87" s="244" t="s">
        <v>222</v>
      </c>
      <c r="B87" s="244"/>
      <c r="C87" s="244"/>
      <c r="D87" s="244"/>
      <c r="E87" s="462">
        <v>150</v>
      </c>
      <c r="F87" s="485">
        <v>150</v>
      </c>
      <c r="G87" s="348">
        <v>250</v>
      </c>
      <c r="H87" s="348"/>
      <c r="I87" s="573">
        <v>300</v>
      </c>
      <c r="J87" s="573">
        <v>0</v>
      </c>
      <c r="K87" s="344">
        <v>200</v>
      </c>
      <c r="L87" s="350">
        <v>0</v>
      </c>
    </row>
    <row r="88" spans="1:12" x14ac:dyDescent="0.3">
      <c r="A88" s="244" t="s">
        <v>94</v>
      </c>
      <c r="B88" s="244"/>
      <c r="C88" s="244"/>
      <c r="D88" s="244"/>
      <c r="E88" s="462">
        <v>1200</v>
      </c>
      <c r="F88" s="485">
        <v>1200</v>
      </c>
      <c r="G88" s="348">
        <v>1200</v>
      </c>
      <c r="H88" s="348">
        <v>997.14</v>
      </c>
      <c r="I88" s="573">
        <v>1000</v>
      </c>
      <c r="J88" s="573">
        <v>1014.45</v>
      </c>
      <c r="K88" s="344">
        <v>1200</v>
      </c>
      <c r="L88" s="350">
        <v>1608.98</v>
      </c>
    </row>
    <row r="89" spans="1:12" x14ac:dyDescent="0.3">
      <c r="A89" s="244" t="s">
        <v>338</v>
      </c>
      <c r="B89" s="244"/>
      <c r="C89" s="244"/>
      <c r="D89" s="244"/>
      <c r="E89" s="462">
        <v>2400</v>
      </c>
      <c r="F89" s="485">
        <v>4200</v>
      </c>
      <c r="G89" s="348">
        <v>4200</v>
      </c>
      <c r="H89" s="348">
        <v>691.67</v>
      </c>
      <c r="I89" s="573">
        <v>4200</v>
      </c>
      <c r="J89" s="573">
        <v>753.05</v>
      </c>
      <c r="K89" s="344">
        <v>4500</v>
      </c>
      <c r="L89" s="344">
        <v>1340.5</v>
      </c>
    </row>
    <row r="90" spans="1:12" x14ac:dyDescent="0.3">
      <c r="A90" s="244" t="s">
        <v>95</v>
      </c>
      <c r="B90" s="244"/>
      <c r="C90" s="244"/>
      <c r="D90" s="244"/>
      <c r="E90" s="462">
        <v>0</v>
      </c>
      <c r="F90" s="485">
        <v>1200</v>
      </c>
      <c r="G90" s="348">
        <v>1500</v>
      </c>
      <c r="H90" s="348">
        <v>1002.71</v>
      </c>
      <c r="I90" s="573">
        <v>1500</v>
      </c>
      <c r="J90" s="573">
        <v>617</v>
      </c>
      <c r="K90" s="344">
        <v>2000</v>
      </c>
      <c r="L90" s="350">
        <v>1800</v>
      </c>
    </row>
    <row r="91" spans="1:12" x14ac:dyDescent="0.3">
      <c r="A91" s="244" t="s">
        <v>347</v>
      </c>
      <c r="B91" s="244"/>
      <c r="C91" s="244"/>
      <c r="D91" s="244"/>
      <c r="E91" s="462">
        <v>200</v>
      </c>
      <c r="F91" s="485">
        <v>200</v>
      </c>
      <c r="G91" s="348">
        <v>250</v>
      </c>
      <c r="H91" s="348">
        <v>148.69999999999999</v>
      </c>
      <c r="I91" s="573">
        <v>450</v>
      </c>
      <c r="J91" s="573">
        <v>153.69999999999999</v>
      </c>
      <c r="K91" s="344">
        <v>725</v>
      </c>
      <c r="L91" s="350">
        <v>186.25</v>
      </c>
    </row>
    <row r="92" spans="1:12" x14ac:dyDescent="0.3">
      <c r="A92" s="244" t="s">
        <v>296</v>
      </c>
      <c r="B92" s="244"/>
      <c r="C92" s="244"/>
      <c r="D92" s="244"/>
      <c r="E92" s="462">
        <v>2000</v>
      </c>
      <c r="F92" s="485">
        <v>0</v>
      </c>
      <c r="G92" s="348">
        <v>0</v>
      </c>
      <c r="H92" s="348"/>
      <c r="I92" s="573">
        <v>0</v>
      </c>
      <c r="J92" s="573">
        <v>0</v>
      </c>
      <c r="K92" s="344"/>
      <c r="L92" s="350">
        <v>0</v>
      </c>
    </row>
    <row r="93" spans="1:12" x14ac:dyDescent="0.3">
      <c r="A93" s="244" t="s">
        <v>293</v>
      </c>
      <c r="B93" s="244"/>
      <c r="C93" s="244"/>
      <c r="D93" s="244"/>
      <c r="E93" s="462">
        <v>2000</v>
      </c>
      <c r="F93" s="485">
        <v>2000</v>
      </c>
      <c r="G93" s="348">
        <v>2000</v>
      </c>
      <c r="H93" s="348">
        <v>993.77</v>
      </c>
      <c r="I93" s="573">
        <v>2250</v>
      </c>
      <c r="J93" s="573">
        <v>1621.28</v>
      </c>
      <c r="K93" s="344">
        <v>2250</v>
      </c>
      <c r="L93" s="350">
        <v>291.33</v>
      </c>
    </row>
    <row r="94" spans="1:12" x14ac:dyDescent="0.3">
      <c r="A94" s="244" t="s">
        <v>99</v>
      </c>
      <c r="B94" s="244"/>
      <c r="C94" s="244"/>
      <c r="D94" s="244"/>
      <c r="E94" s="462">
        <v>3000</v>
      </c>
      <c r="F94" s="485">
        <v>2500</v>
      </c>
      <c r="G94" s="348">
        <v>3000</v>
      </c>
      <c r="H94" s="348">
        <v>2818.36</v>
      </c>
      <c r="I94" s="573">
        <v>3000</v>
      </c>
      <c r="J94" s="573">
        <v>2442.9699999999998</v>
      </c>
      <c r="K94" s="344">
        <v>3000</v>
      </c>
      <c r="L94" s="350">
        <v>1702.23</v>
      </c>
    </row>
    <row r="95" spans="1:12" x14ac:dyDescent="0.3">
      <c r="A95" s="462" t="s">
        <v>351</v>
      </c>
      <c r="B95" s="462"/>
      <c r="C95" s="462"/>
      <c r="D95" s="462"/>
      <c r="E95" s="462">
        <v>0</v>
      </c>
      <c r="F95" s="513">
        <v>1500</v>
      </c>
      <c r="G95" s="599">
        <v>3000</v>
      </c>
      <c r="H95" s="599">
        <v>30</v>
      </c>
      <c r="I95" s="573">
        <v>3000</v>
      </c>
      <c r="J95" s="573">
        <v>0</v>
      </c>
      <c r="K95" s="346">
        <v>4500</v>
      </c>
      <c r="L95" s="350">
        <v>1797.56</v>
      </c>
    </row>
    <row r="96" spans="1:12" x14ac:dyDescent="0.3">
      <c r="A96" s="244" t="s">
        <v>97</v>
      </c>
      <c r="B96" s="492"/>
      <c r="C96" s="493"/>
      <c r="D96" s="244"/>
      <c r="E96" s="462">
        <v>3000</v>
      </c>
      <c r="F96" s="485">
        <v>3000</v>
      </c>
      <c r="G96" s="348">
        <v>4500</v>
      </c>
      <c r="H96" s="348">
        <v>-347.4</v>
      </c>
      <c r="I96" s="573">
        <v>6000</v>
      </c>
      <c r="J96" s="573">
        <v>1227.3900000000001</v>
      </c>
      <c r="K96" s="344">
        <v>4500</v>
      </c>
      <c r="L96" s="350">
        <v>2722.6</v>
      </c>
    </row>
    <row r="97" spans="1:12" x14ac:dyDescent="0.3">
      <c r="A97" s="244" t="s">
        <v>190</v>
      </c>
      <c r="B97" s="492"/>
      <c r="C97" s="493"/>
      <c r="D97" s="244"/>
      <c r="E97" s="462">
        <v>150</v>
      </c>
      <c r="F97" s="485">
        <v>150</v>
      </c>
      <c r="G97" s="348">
        <v>150</v>
      </c>
      <c r="H97" s="348"/>
      <c r="I97" s="573">
        <v>150</v>
      </c>
      <c r="J97" s="573">
        <v>69.069999999999993</v>
      </c>
      <c r="K97" s="344"/>
      <c r="L97" s="350">
        <v>0</v>
      </c>
    </row>
    <row r="98" spans="1:12" x14ac:dyDescent="0.3">
      <c r="A98" s="244" t="s">
        <v>90</v>
      </c>
      <c r="B98" s="244"/>
      <c r="C98" s="244"/>
      <c r="D98" s="244"/>
      <c r="E98" s="462">
        <v>150</v>
      </c>
      <c r="F98" s="485">
        <v>150</v>
      </c>
      <c r="G98" s="348">
        <v>250</v>
      </c>
      <c r="H98" s="348">
        <v>428.17</v>
      </c>
      <c r="I98" s="573">
        <v>300</v>
      </c>
      <c r="J98" s="573">
        <v>214</v>
      </c>
      <c r="K98" s="344">
        <v>400</v>
      </c>
      <c r="L98" s="350">
        <v>282.81</v>
      </c>
    </row>
    <row r="99" spans="1:12" x14ac:dyDescent="0.3">
      <c r="A99" s="244" t="s">
        <v>92</v>
      </c>
      <c r="B99" s="244"/>
      <c r="C99" s="244"/>
      <c r="D99" s="244"/>
      <c r="E99" s="462">
        <v>150</v>
      </c>
      <c r="F99" s="485">
        <v>150</v>
      </c>
      <c r="G99" s="348">
        <v>250</v>
      </c>
      <c r="H99" s="348">
        <v>91.65</v>
      </c>
      <c r="I99" s="573">
        <v>300</v>
      </c>
      <c r="J99" s="573">
        <v>55.97</v>
      </c>
      <c r="K99" s="344">
        <v>400</v>
      </c>
      <c r="L99" s="350">
        <v>0</v>
      </c>
    </row>
    <row r="100" spans="1:12" x14ac:dyDescent="0.3">
      <c r="A100" s="244" t="s">
        <v>178</v>
      </c>
      <c r="B100" s="244"/>
      <c r="C100" s="244"/>
      <c r="D100" s="244"/>
      <c r="E100" s="462">
        <v>150</v>
      </c>
      <c r="F100" s="485">
        <v>150</v>
      </c>
      <c r="G100" s="348">
        <v>250</v>
      </c>
      <c r="H100" s="348">
        <v>77.02</v>
      </c>
      <c r="I100" s="573">
        <v>300</v>
      </c>
      <c r="J100" s="573">
        <v>0</v>
      </c>
      <c r="K100" s="344">
        <v>400</v>
      </c>
      <c r="L100" s="350">
        <v>0</v>
      </c>
    </row>
    <row r="101" spans="1:12" x14ac:dyDescent="0.3">
      <c r="A101" s="244" t="s">
        <v>288</v>
      </c>
      <c r="B101" s="244"/>
      <c r="C101" s="244"/>
      <c r="D101" s="244"/>
      <c r="E101" s="462">
        <v>2000</v>
      </c>
      <c r="F101" s="485">
        <v>2000</v>
      </c>
      <c r="G101" s="348">
        <v>2600</v>
      </c>
      <c r="H101" s="348">
        <v>1964.97</v>
      </c>
      <c r="I101" s="573">
        <v>2800</v>
      </c>
      <c r="J101" s="573">
        <v>2947.21</v>
      </c>
      <c r="K101" s="344">
        <v>900</v>
      </c>
      <c r="L101" s="350">
        <v>2385.4</v>
      </c>
    </row>
    <row r="102" spans="1:12" x14ac:dyDescent="0.3">
      <c r="A102" s="244" t="s">
        <v>308</v>
      </c>
      <c r="B102" s="244"/>
      <c r="C102" s="244"/>
      <c r="D102" s="244"/>
      <c r="E102" s="462">
        <v>0</v>
      </c>
      <c r="F102" s="485">
        <v>750</v>
      </c>
      <c r="G102" s="348">
        <v>750</v>
      </c>
      <c r="H102" s="348">
        <v>560</v>
      </c>
      <c r="I102" s="573">
        <v>750</v>
      </c>
      <c r="J102" s="573">
        <v>566</v>
      </c>
      <c r="K102" s="344">
        <v>1500</v>
      </c>
      <c r="L102" s="350">
        <v>566</v>
      </c>
    </row>
    <row r="103" spans="1:12" x14ac:dyDescent="0.3">
      <c r="A103" s="244" t="s">
        <v>207</v>
      </c>
      <c r="B103" s="244"/>
      <c r="C103" s="244"/>
      <c r="D103" s="244"/>
      <c r="E103" s="462">
        <v>0</v>
      </c>
      <c r="F103" s="485">
        <v>0</v>
      </c>
      <c r="G103" s="348">
        <v>0</v>
      </c>
      <c r="H103" s="348"/>
      <c r="I103" s="573">
        <v>0</v>
      </c>
      <c r="J103" s="573">
        <v>0</v>
      </c>
      <c r="K103" s="344">
        <v>0</v>
      </c>
      <c r="L103" s="351">
        <v>0</v>
      </c>
    </row>
    <row r="104" spans="1:12" x14ac:dyDescent="0.3">
      <c r="A104" s="9" t="s">
        <v>106</v>
      </c>
      <c r="B104" s="49"/>
      <c r="C104" s="49"/>
      <c r="D104" s="49"/>
      <c r="E104" s="494">
        <f t="shared" ref="E104:L104" si="3">SUM(E85:E103)</f>
        <v>17550</v>
      </c>
      <c r="F104" s="494">
        <f t="shared" si="3"/>
        <v>20050</v>
      </c>
      <c r="G104" s="601">
        <f t="shared" si="3"/>
        <v>25400</v>
      </c>
      <c r="H104" s="601">
        <f t="shared" si="3"/>
        <v>10678.58</v>
      </c>
      <c r="I104" s="582">
        <f t="shared" si="3"/>
        <v>27600</v>
      </c>
      <c r="J104" s="582">
        <f t="shared" si="3"/>
        <v>12031.46</v>
      </c>
      <c r="K104" s="355">
        <f t="shared" si="3"/>
        <v>28475</v>
      </c>
      <c r="L104" s="344">
        <f t="shared" si="3"/>
        <v>16797.39</v>
      </c>
    </row>
    <row r="105" spans="1:12" x14ac:dyDescent="0.3">
      <c r="A105" s="9"/>
      <c r="B105" s="49"/>
      <c r="C105" s="49"/>
      <c r="D105" s="49"/>
      <c r="E105" s="244"/>
      <c r="F105" s="244"/>
      <c r="G105" s="348"/>
      <c r="H105" s="348"/>
      <c r="I105" s="573"/>
      <c r="J105" s="573"/>
      <c r="K105" s="344"/>
      <c r="L105" s="344"/>
    </row>
    <row r="106" spans="1:12" x14ac:dyDescent="0.3">
      <c r="A106" s="9" t="s">
        <v>321</v>
      </c>
      <c r="B106" s="49"/>
      <c r="C106" s="49"/>
      <c r="D106" s="49"/>
      <c r="E106" s="244"/>
      <c r="F106" s="244"/>
      <c r="G106" s="348"/>
      <c r="H106" s="348"/>
      <c r="I106" s="573"/>
      <c r="J106" s="573"/>
      <c r="K106" s="344"/>
      <c r="L106" s="344"/>
    </row>
    <row r="107" spans="1:12" x14ac:dyDescent="0.3">
      <c r="A107" s="485" t="s">
        <v>348</v>
      </c>
      <c r="B107" s="244"/>
      <c r="C107" s="244"/>
      <c r="D107" s="244"/>
      <c r="E107" s="462">
        <v>1000</v>
      </c>
      <c r="F107" s="244">
        <v>1000</v>
      </c>
      <c r="G107" s="348">
        <v>1000</v>
      </c>
      <c r="H107" s="348">
        <v>1000</v>
      </c>
      <c r="I107" s="583">
        <v>1000</v>
      </c>
      <c r="J107" s="583">
        <v>1000</v>
      </c>
      <c r="K107" s="344">
        <v>950</v>
      </c>
      <c r="L107" s="344">
        <v>950</v>
      </c>
    </row>
    <row r="108" spans="1:12" x14ac:dyDescent="0.3">
      <c r="A108" s="244" t="s">
        <v>349</v>
      </c>
      <c r="B108" s="244"/>
      <c r="C108" s="244"/>
      <c r="D108" s="244"/>
      <c r="E108" s="462">
        <v>1000</v>
      </c>
      <c r="F108" s="244">
        <v>1000</v>
      </c>
      <c r="G108" s="348">
        <v>1000</v>
      </c>
      <c r="H108" s="348">
        <v>623.24</v>
      </c>
      <c r="I108" s="583">
        <v>1000</v>
      </c>
      <c r="J108" s="583">
        <v>1000</v>
      </c>
      <c r="K108" s="344">
        <v>950</v>
      </c>
      <c r="L108" s="350">
        <v>1058.6400000000001</v>
      </c>
    </row>
    <row r="109" spans="1:12" x14ac:dyDescent="0.3">
      <c r="A109" s="244" t="s">
        <v>237</v>
      </c>
      <c r="B109" s="244"/>
      <c r="C109" s="244"/>
      <c r="D109" s="244"/>
      <c r="E109" s="462">
        <v>4700</v>
      </c>
      <c r="F109" s="244">
        <v>4700</v>
      </c>
      <c r="G109" s="348">
        <v>4700</v>
      </c>
      <c r="H109" s="348">
        <v>3020.2</v>
      </c>
      <c r="I109" s="583">
        <v>4700</v>
      </c>
      <c r="J109" s="583">
        <v>4009.85</v>
      </c>
      <c r="K109" s="344">
        <v>4500</v>
      </c>
      <c r="L109" s="350">
        <v>4416.7700000000004</v>
      </c>
    </row>
    <row r="110" spans="1:12" x14ac:dyDescent="0.3">
      <c r="A110" s="244" t="s">
        <v>108</v>
      </c>
      <c r="B110" s="244"/>
      <c r="C110" s="244"/>
      <c r="D110" s="244"/>
      <c r="E110" s="462">
        <v>625</v>
      </c>
      <c r="F110" s="244">
        <v>625</v>
      </c>
      <c r="G110" s="348">
        <v>625</v>
      </c>
      <c r="H110" s="348">
        <v>75</v>
      </c>
      <c r="I110" s="583">
        <v>625</v>
      </c>
      <c r="J110" s="583">
        <v>241.6</v>
      </c>
      <c r="K110" s="344">
        <v>600</v>
      </c>
      <c r="L110" s="350">
        <v>371.3</v>
      </c>
    </row>
    <row r="111" spans="1:12" x14ac:dyDescent="0.3">
      <c r="A111" s="244" t="s">
        <v>335</v>
      </c>
      <c r="B111" s="244"/>
      <c r="C111" s="244"/>
      <c r="D111" s="244"/>
      <c r="E111" s="462">
        <v>3500</v>
      </c>
      <c r="F111" s="244">
        <v>3250</v>
      </c>
      <c r="G111" s="348">
        <v>3250</v>
      </c>
      <c r="H111" s="348">
        <v>3543.46</v>
      </c>
      <c r="I111" s="583">
        <v>3250</v>
      </c>
      <c r="J111" s="583">
        <v>4476.7700000000004</v>
      </c>
      <c r="K111" s="344">
        <v>2750</v>
      </c>
      <c r="L111" s="352">
        <v>5154.6899999999996</v>
      </c>
    </row>
    <row r="112" spans="1:12" x14ac:dyDescent="0.3">
      <c r="A112" s="244" t="s">
        <v>350</v>
      </c>
      <c r="B112" s="244"/>
      <c r="C112" s="244"/>
      <c r="D112" s="244"/>
      <c r="E112" s="462">
        <v>1000</v>
      </c>
      <c r="F112" s="244">
        <v>1000</v>
      </c>
      <c r="G112" s="348">
        <v>1000</v>
      </c>
      <c r="H112" s="348">
        <v>1000</v>
      </c>
      <c r="I112" s="583">
        <v>1000</v>
      </c>
      <c r="J112" s="583">
        <v>1000</v>
      </c>
      <c r="K112" s="344">
        <v>950</v>
      </c>
      <c r="L112" s="350">
        <v>950</v>
      </c>
    </row>
    <row r="113" spans="1:12" x14ac:dyDescent="0.3">
      <c r="A113" s="462" t="s">
        <v>238</v>
      </c>
      <c r="B113" s="462"/>
      <c r="C113" s="462"/>
      <c r="D113" s="462"/>
      <c r="E113" s="462">
        <v>4150</v>
      </c>
      <c r="F113" s="462">
        <v>4150</v>
      </c>
      <c r="G113" s="599">
        <v>4150</v>
      </c>
      <c r="H113" s="599">
        <v>4476.92</v>
      </c>
      <c r="I113" s="583">
        <v>4150</v>
      </c>
      <c r="J113" s="583">
        <v>2216.1999999999998</v>
      </c>
      <c r="K113" s="346">
        <v>4000</v>
      </c>
      <c r="L113" s="353">
        <v>1999.43</v>
      </c>
    </row>
    <row r="114" spans="1:12" x14ac:dyDescent="0.3">
      <c r="A114" s="462" t="s">
        <v>109</v>
      </c>
      <c r="B114" s="462"/>
      <c r="C114" s="462"/>
      <c r="D114" s="462"/>
      <c r="E114" s="462">
        <v>5200</v>
      </c>
      <c r="F114" s="462">
        <v>5200</v>
      </c>
      <c r="G114" s="599">
        <v>5200</v>
      </c>
      <c r="H114" s="599">
        <v>5200</v>
      </c>
      <c r="I114" s="583">
        <v>5200</v>
      </c>
      <c r="J114" s="583">
        <v>7133.8</v>
      </c>
      <c r="K114" s="346">
        <v>5000</v>
      </c>
      <c r="L114" s="353">
        <v>7000.57</v>
      </c>
    </row>
    <row r="115" spans="1:12" x14ac:dyDescent="0.3">
      <c r="A115" s="462" t="s">
        <v>285</v>
      </c>
      <c r="B115" s="462"/>
      <c r="C115" s="462"/>
      <c r="D115" s="462"/>
      <c r="E115" s="462">
        <v>4050</v>
      </c>
      <c r="F115" s="462">
        <v>4050</v>
      </c>
      <c r="G115" s="599">
        <v>4050</v>
      </c>
      <c r="H115" s="599">
        <v>2428.0100000000002</v>
      </c>
      <c r="I115" s="583">
        <v>4050</v>
      </c>
      <c r="J115" s="583">
        <v>1706.63</v>
      </c>
      <c r="K115" s="346">
        <v>3900</v>
      </c>
      <c r="L115" s="353">
        <v>1798.07</v>
      </c>
    </row>
    <row r="116" spans="1:12" x14ac:dyDescent="0.3">
      <c r="A116" s="462" t="s">
        <v>182</v>
      </c>
      <c r="B116" s="462"/>
      <c r="C116" s="462"/>
      <c r="D116" s="462"/>
      <c r="E116" s="490">
        <v>1250</v>
      </c>
      <c r="F116" s="490">
        <v>1250</v>
      </c>
      <c r="G116" s="602">
        <v>1250</v>
      </c>
      <c r="H116" s="602">
        <v>2883</v>
      </c>
      <c r="I116" s="584">
        <v>1250</v>
      </c>
      <c r="J116" s="584">
        <v>3593.37</v>
      </c>
      <c r="K116" s="518">
        <v>1200</v>
      </c>
      <c r="L116" s="354">
        <v>3301.93</v>
      </c>
    </row>
    <row r="117" spans="1:12" x14ac:dyDescent="0.3">
      <c r="A117" s="9" t="s">
        <v>320</v>
      </c>
      <c r="B117" s="49"/>
      <c r="C117" s="49"/>
      <c r="D117" s="49"/>
      <c r="E117" s="487">
        <f t="shared" ref="E117:L117" si="4">SUM(E107:E116)</f>
        <v>26475</v>
      </c>
      <c r="F117" s="487">
        <f t="shared" si="4"/>
        <v>26225</v>
      </c>
      <c r="G117" s="345">
        <f t="shared" si="4"/>
        <v>26225</v>
      </c>
      <c r="H117" s="345">
        <f t="shared" si="4"/>
        <v>24249.83</v>
      </c>
      <c r="I117" s="585">
        <f t="shared" si="4"/>
        <v>26225</v>
      </c>
      <c r="J117" s="585">
        <f t="shared" si="4"/>
        <v>26378.22</v>
      </c>
      <c r="K117" s="365">
        <f t="shared" si="4"/>
        <v>24800</v>
      </c>
      <c r="L117" s="344">
        <f t="shared" si="4"/>
        <v>27001.4</v>
      </c>
    </row>
    <row r="118" spans="1:12" x14ac:dyDescent="0.3">
      <c r="A118" s="49"/>
      <c r="B118" s="49"/>
      <c r="C118" s="49"/>
      <c r="D118" s="49"/>
      <c r="E118" s="244"/>
      <c r="F118" s="244"/>
      <c r="G118" s="348"/>
      <c r="H118" s="348"/>
      <c r="I118" s="573"/>
      <c r="J118" s="573"/>
      <c r="K118" s="344"/>
      <c r="L118" s="344"/>
    </row>
    <row r="119" spans="1:12" x14ac:dyDescent="0.3">
      <c r="A119" s="9" t="s">
        <v>116</v>
      </c>
      <c r="B119" s="49"/>
      <c r="C119" s="49"/>
      <c r="D119" s="49"/>
      <c r="E119" s="244"/>
      <c r="F119" s="244"/>
      <c r="G119" s="348"/>
      <c r="H119" s="348"/>
      <c r="I119" s="573"/>
      <c r="J119" s="573"/>
      <c r="K119" s="344"/>
      <c r="L119" s="344"/>
    </row>
    <row r="120" spans="1:12" x14ac:dyDescent="0.3">
      <c r="A120" s="244" t="s">
        <v>212</v>
      </c>
      <c r="B120" s="244"/>
      <c r="C120" s="245"/>
      <c r="D120" s="498"/>
      <c r="E120" s="629">
        <v>16080</v>
      </c>
      <c r="F120" s="498">
        <v>18250</v>
      </c>
      <c r="G120" s="519">
        <v>23000</v>
      </c>
      <c r="H120" s="519">
        <v>22335.74</v>
      </c>
      <c r="I120" s="586">
        <v>23000</v>
      </c>
      <c r="J120" s="586">
        <v>18017.27</v>
      </c>
      <c r="K120" s="519">
        <v>23000</v>
      </c>
      <c r="L120" s="350">
        <v>26747.71</v>
      </c>
    </row>
    <row r="121" spans="1:12" x14ac:dyDescent="0.3">
      <c r="A121" s="462" t="s">
        <v>375</v>
      </c>
      <c r="B121" s="462"/>
      <c r="C121" s="246"/>
      <c r="D121" s="629"/>
      <c r="E121" s="629">
        <v>16976</v>
      </c>
      <c r="F121" s="498">
        <v>30000</v>
      </c>
      <c r="G121" s="519">
        <v>30000</v>
      </c>
      <c r="H121" s="519">
        <v>43510</v>
      </c>
      <c r="I121" s="586">
        <v>60000</v>
      </c>
      <c r="J121" s="586">
        <v>27092.93</v>
      </c>
      <c r="K121" s="519">
        <v>60000</v>
      </c>
      <c r="L121" s="352">
        <v>53825.919999999998</v>
      </c>
    </row>
    <row r="122" spans="1:12" x14ac:dyDescent="0.3">
      <c r="A122" s="9" t="s">
        <v>183</v>
      </c>
      <c r="B122" s="49"/>
      <c r="C122" s="49"/>
      <c r="D122" s="49"/>
      <c r="E122" s="494">
        <f t="shared" ref="E122:L122" si="5">SUM(E120:E121)</f>
        <v>33056</v>
      </c>
      <c r="F122" s="494">
        <f t="shared" si="5"/>
        <v>48250</v>
      </c>
      <c r="G122" s="601">
        <f t="shared" si="5"/>
        <v>53000</v>
      </c>
      <c r="H122" s="601">
        <f t="shared" si="5"/>
        <v>65845.740000000005</v>
      </c>
      <c r="I122" s="582">
        <f t="shared" si="5"/>
        <v>83000</v>
      </c>
      <c r="J122" s="582">
        <f t="shared" si="5"/>
        <v>45110.2</v>
      </c>
      <c r="K122" s="355">
        <f t="shared" si="5"/>
        <v>83000</v>
      </c>
      <c r="L122" s="355">
        <f t="shared" si="5"/>
        <v>80573.63</v>
      </c>
    </row>
    <row r="123" spans="1:12" x14ac:dyDescent="0.3">
      <c r="A123" s="9"/>
      <c r="B123" s="49"/>
      <c r="C123" s="49"/>
      <c r="D123" s="49"/>
      <c r="E123" s="487"/>
      <c r="F123" s="487"/>
      <c r="G123" s="345"/>
      <c r="H123" s="345"/>
      <c r="I123" s="585"/>
      <c r="J123" s="585"/>
      <c r="K123" s="365"/>
      <c r="L123" s="365"/>
    </row>
    <row r="124" spans="1:12" x14ac:dyDescent="0.3">
      <c r="A124" s="9" t="s">
        <v>371</v>
      </c>
      <c r="B124" s="49"/>
      <c r="C124" s="49"/>
      <c r="D124" s="49"/>
      <c r="E124" s="487"/>
      <c r="F124" s="487"/>
      <c r="G124" s="345"/>
      <c r="H124" s="345"/>
      <c r="I124" s="585"/>
      <c r="J124" s="585"/>
      <c r="K124" s="365"/>
      <c r="L124" s="365"/>
    </row>
    <row r="125" spans="1:12" x14ac:dyDescent="0.3">
      <c r="A125" s="244" t="s">
        <v>370</v>
      </c>
      <c r="B125" s="244"/>
      <c r="C125" s="244"/>
      <c r="D125" s="244"/>
      <c r="E125" s="490">
        <v>20000</v>
      </c>
      <c r="F125" s="622"/>
      <c r="G125" s="602"/>
      <c r="H125" s="602">
        <v>-392.5</v>
      </c>
      <c r="I125" s="580">
        <v>0</v>
      </c>
      <c r="J125" s="580"/>
      <c r="K125" s="515">
        <v>0</v>
      </c>
      <c r="L125" s="515"/>
    </row>
    <row r="126" spans="1:12" x14ac:dyDescent="0.3">
      <c r="A126" s="49" t="s">
        <v>120</v>
      </c>
      <c r="B126" s="49"/>
      <c r="C126" s="49"/>
      <c r="D126" s="49"/>
      <c r="E126" s="244"/>
      <c r="F126" s="244"/>
      <c r="G126" s="348"/>
      <c r="H126" s="348"/>
      <c r="I126" s="573"/>
      <c r="J126" s="573"/>
      <c r="K126" s="344"/>
      <c r="L126" s="344"/>
    </row>
    <row r="127" spans="1:12" x14ac:dyDescent="0.3">
      <c r="A127" s="16" t="s">
        <v>242</v>
      </c>
      <c r="B127" s="49"/>
      <c r="C127" s="49"/>
      <c r="D127" s="49"/>
      <c r="E127" s="244"/>
      <c r="F127" s="244"/>
      <c r="G127" s="348"/>
      <c r="H127" s="348"/>
      <c r="I127" s="573"/>
      <c r="J127" s="573"/>
      <c r="K127" s="344"/>
      <c r="L127" s="344"/>
    </row>
    <row r="128" spans="1:12" x14ac:dyDescent="0.3">
      <c r="A128" s="387" t="s">
        <v>318</v>
      </c>
      <c r="B128" s="244"/>
      <c r="C128" s="244"/>
      <c r="D128" s="244"/>
      <c r="E128" s="244"/>
      <c r="F128" s="244"/>
      <c r="G128" s="599"/>
      <c r="H128" s="599"/>
      <c r="J128" s="573">
        <v>-150.41</v>
      </c>
      <c r="K128" s="344">
        <v>-3000</v>
      </c>
      <c r="L128" s="344">
        <v>-3243.95</v>
      </c>
    </row>
    <row r="129" spans="1:12" x14ac:dyDescent="0.3">
      <c r="A129" s="387" t="s">
        <v>269</v>
      </c>
      <c r="B129" s="244"/>
      <c r="C129" s="244"/>
      <c r="D129" s="244"/>
      <c r="E129" s="244"/>
      <c r="F129" s="244"/>
      <c r="G129" s="599"/>
      <c r="H129" s="599">
        <v>685.48</v>
      </c>
      <c r="I129" s="573"/>
      <c r="J129" s="573">
        <v>36.74</v>
      </c>
      <c r="K129" s="344"/>
      <c r="L129" s="344">
        <v>2374.5</v>
      </c>
    </row>
    <row r="130" spans="1:12" x14ac:dyDescent="0.3">
      <c r="A130" s="244" t="s">
        <v>268</v>
      </c>
      <c r="B130" s="244"/>
      <c r="C130" s="244"/>
      <c r="D130" s="244"/>
      <c r="E130" s="623">
        <f>E33</f>
        <v>19125</v>
      </c>
      <c r="F130" s="485">
        <v>32000</v>
      </c>
      <c r="G130" s="599">
        <v>40250</v>
      </c>
      <c r="H130" s="599">
        <v>12579.58</v>
      </c>
      <c r="I130" s="573">
        <v>16000</v>
      </c>
      <c r="J130" s="573">
        <v>17007.12</v>
      </c>
      <c r="K130" s="344">
        <v>16500</v>
      </c>
      <c r="L130" s="344">
        <v>14728.3</v>
      </c>
    </row>
    <row r="131" spans="1:12" x14ac:dyDescent="0.3">
      <c r="A131" s="462" t="s">
        <v>258</v>
      </c>
      <c r="B131" s="463">
        <f>B14</f>
        <v>15300</v>
      </c>
      <c r="C131" s="464">
        <v>0.2</v>
      </c>
      <c r="D131" s="464"/>
      <c r="E131" s="623">
        <f>B131*C131</f>
        <v>3060</v>
      </c>
      <c r="F131" s="464">
        <v>4000</v>
      </c>
      <c r="G131" s="473">
        <v>2415</v>
      </c>
      <c r="H131" s="473"/>
      <c r="I131" s="575">
        <v>18050</v>
      </c>
      <c r="J131" s="575"/>
      <c r="K131" s="346">
        <v>4125</v>
      </c>
      <c r="L131" s="346">
        <v>0</v>
      </c>
    </row>
    <row r="132" spans="1:12" x14ac:dyDescent="0.3">
      <c r="A132" s="387" t="s">
        <v>124</v>
      </c>
      <c r="B132" s="244"/>
      <c r="C132" s="244"/>
      <c r="D132" s="244"/>
      <c r="E132" s="628">
        <v>11500</v>
      </c>
      <c r="F132" s="622">
        <v>11500</v>
      </c>
      <c r="G132" s="602">
        <v>12000</v>
      </c>
      <c r="H132" s="602">
        <v>10943.39</v>
      </c>
      <c r="I132" s="580">
        <v>12000</v>
      </c>
      <c r="J132" s="580">
        <v>10958.17</v>
      </c>
      <c r="K132" s="515">
        <v>14500</v>
      </c>
      <c r="L132" s="356">
        <v>10562.92</v>
      </c>
    </row>
    <row r="133" spans="1:12" x14ac:dyDescent="0.3">
      <c r="A133" s="16" t="s">
        <v>125</v>
      </c>
      <c r="B133" s="49"/>
      <c r="C133" s="49"/>
      <c r="D133" s="49"/>
      <c r="E133" s="285">
        <f>SUM(E128:E132)</f>
        <v>33685</v>
      </c>
      <c r="F133" s="285">
        <f>SUM(F130:F132)</f>
        <v>47500</v>
      </c>
      <c r="G133" s="353">
        <f>SUM(G130:G132)</f>
        <v>54665</v>
      </c>
      <c r="H133" s="353">
        <f>SUM(H128:H132)</f>
        <v>24208.449999999997</v>
      </c>
      <c r="I133" s="587">
        <f>SUM(I130:I132)</f>
        <v>46050</v>
      </c>
      <c r="J133" s="611">
        <f>SUM(J128:J132)</f>
        <v>27851.620000000003</v>
      </c>
      <c r="K133" s="350">
        <f>SUM(K128:K132)</f>
        <v>32125</v>
      </c>
      <c r="L133" s="350">
        <f>SUM(L128:L132)</f>
        <v>24421.769999999997</v>
      </c>
    </row>
    <row r="134" spans="1:12" x14ac:dyDescent="0.3">
      <c r="A134" s="48"/>
      <c r="B134" s="49"/>
      <c r="C134" s="49"/>
      <c r="D134" s="49"/>
      <c r="E134" s="244"/>
      <c r="F134" s="244"/>
      <c r="G134" s="599"/>
      <c r="H134" s="599"/>
      <c r="I134" s="573"/>
      <c r="J134" s="573"/>
      <c r="K134" s="348"/>
      <c r="L134" s="357"/>
    </row>
    <row r="135" spans="1:12" ht="16.2" thickBot="1" x14ac:dyDescent="0.35">
      <c r="A135" s="16" t="s">
        <v>126</v>
      </c>
      <c r="B135" s="49"/>
      <c r="C135" s="49"/>
      <c r="D135" s="49"/>
      <c r="E135" s="501">
        <f>E71+E82+E104+E117+E122+E133+E125</f>
        <v>827741</v>
      </c>
      <c r="F135" s="501">
        <f>F71+F82+F104+F117+F122+F133</f>
        <v>818900</v>
      </c>
      <c r="G135" s="603">
        <f>G71+G82+G104+G117+G122+G133</f>
        <v>830095</v>
      </c>
      <c r="H135" s="603">
        <f>H71+H82+H104+H117+H122+H125+H133</f>
        <v>760023.47999999975</v>
      </c>
      <c r="I135" s="588">
        <f>I71+I82+I104+I117+I122+I133</f>
        <v>854640</v>
      </c>
      <c r="J135" s="588">
        <f>J71+J82+J104+J117+J122+J133</f>
        <v>741159.53999999992</v>
      </c>
      <c r="K135" s="358">
        <f>K71+K82+K104+K117+K122+K133</f>
        <v>793210</v>
      </c>
      <c r="L135" s="358">
        <f>L71+L82+L104+L117+L122+L133</f>
        <v>751266.06</v>
      </c>
    </row>
    <row r="136" spans="1:12" ht="16.2" thickTop="1" x14ac:dyDescent="0.3">
      <c r="A136" s="48"/>
      <c r="B136" s="49"/>
      <c r="C136" s="49"/>
      <c r="D136" s="49"/>
      <c r="E136" s="244"/>
      <c r="F136" s="244"/>
      <c r="G136" s="599"/>
      <c r="H136" s="599"/>
      <c r="I136" s="573"/>
      <c r="J136" s="573"/>
      <c r="K136" s="363"/>
      <c r="L136" s="359"/>
    </row>
    <row r="137" spans="1:12" x14ac:dyDescent="0.3">
      <c r="A137" s="16" t="s">
        <v>127</v>
      </c>
      <c r="E137" s="239"/>
      <c r="F137" s="239"/>
      <c r="G137" s="604"/>
      <c r="H137" s="604"/>
      <c r="I137" s="589"/>
      <c r="J137" s="589"/>
      <c r="K137" s="360"/>
      <c r="L137" s="360"/>
    </row>
    <row r="138" spans="1:12" ht="16.2" thickBot="1" x14ac:dyDescent="0.35">
      <c r="A138" s="16" t="s">
        <v>128</v>
      </c>
      <c r="B138" s="49"/>
      <c r="C138" s="49"/>
      <c r="D138" s="49"/>
      <c r="E138" s="503">
        <f t="shared" ref="E138:L138" si="6">E39-E135</f>
        <v>109</v>
      </c>
      <c r="F138" s="503">
        <f t="shared" si="6"/>
        <v>200</v>
      </c>
      <c r="G138" s="605">
        <f t="shared" si="6"/>
        <v>255</v>
      </c>
      <c r="H138" s="605">
        <f t="shared" si="6"/>
        <v>-5230.9599999998463</v>
      </c>
      <c r="I138" s="590">
        <f t="shared" si="6"/>
        <v>10</v>
      </c>
      <c r="J138" s="590">
        <f t="shared" si="6"/>
        <v>51962.160000000033</v>
      </c>
      <c r="K138" s="358">
        <f t="shared" si="6"/>
        <v>-12772</v>
      </c>
      <c r="L138" s="358">
        <f t="shared" si="6"/>
        <v>-11425.680000000168</v>
      </c>
    </row>
    <row r="139" spans="1:12" ht="16.2" thickTop="1" x14ac:dyDescent="0.3">
      <c r="A139" s="514" t="s">
        <v>376</v>
      </c>
      <c r="B139" s="49"/>
      <c r="C139" s="49"/>
      <c r="D139" s="49"/>
      <c r="E139" s="244"/>
      <c r="F139" s="244"/>
      <c r="G139" s="348"/>
      <c r="H139" s="348"/>
      <c r="I139" s="573"/>
      <c r="J139" s="573"/>
      <c r="K139" s="363"/>
      <c r="L139" s="359"/>
    </row>
    <row r="140" spans="1:12" x14ac:dyDescent="0.3">
      <c r="B140" s="49"/>
      <c r="C140" s="49"/>
      <c r="D140" s="49"/>
      <c r="E140" s="244"/>
      <c r="F140" s="244"/>
      <c r="G140" s="348"/>
      <c r="H140" s="348"/>
      <c r="I140" s="573"/>
      <c r="J140" s="573"/>
      <c r="K140" s="363"/>
      <c r="L140" s="359"/>
    </row>
    <row r="141" spans="1:12" ht="16.2" thickBot="1" x14ac:dyDescent="0.35">
      <c r="A141" s="104"/>
      <c r="B141" s="105"/>
      <c r="C141" s="105"/>
      <c r="D141" s="105"/>
      <c r="E141" s="610"/>
      <c r="F141" s="610"/>
      <c r="G141" s="520"/>
      <c r="H141" s="520"/>
      <c r="I141" s="591"/>
      <c r="J141" s="591"/>
      <c r="K141" s="520"/>
      <c r="L141" s="361"/>
    </row>
    <row r="142" spans="1:12" ht="16.2" thickTop="1" x14ac:dyDescent="0.3">
      <c r="A142" s="19" t="s">
        <v>129</v>
      </c>
      <c r="B142" s="87"/>
      <c r="C142" s="87"/>
      <c r="D142" s="87"/>
      <c r="E142" s="257"/>
      <c r="F142" s="257"/>
      <c r="G142" s="521"/>
      <c r="H142" s="521"/>
      <c r="I142" s="592"/>
      <c r="J142" s="592"/>
      <c r="K142" s="521"/>
      <c r="L142" s="362"/>
    </row>
    <row r="143" spans="1:12" x14ac:dyDescent="0.3">
      <c r="A143" s="48"/>
      <c r="B143" s="49"/>
      <c r="C143" s="49"/>
      <c r="D143" s="49"/>
      <c r="E143" s="244"/>
      <c r="F143" s="244"/>
      <c r="G143" s="348"/>
      <c r="H143" s="348"/>
      <c r="I143" s="573"/>
      <c r="J143" s="573"/>
      <c r="K143" s="348"/>
      <c r="L143" s="357"/>
    </row>
    <row r="144" spans="1:12" x14ac:dyDescent="0.3">
      <c r="A144" s="89" t="s">
        <v>323</v>
      </c>
      <c r="B144" s="244"/>
      <c r="C144" s="244"/>
      <c r="D144" s="244"/>
      <c r="E144" s="244">
        <v>21799</v>
      </c>
      <c r="F144" s="244">
        <v>66700</v>
      </c>
      <c r="G144" s="348">
        <v>43200</v>
      </c>
      <c r="H144" s="348">
        <v>66798.81</v>
      </c>
      <c r="I144" s="615">
        <v>44500</v>
      </c>
      <c r="K144" s="522">
        <v>55065</v>
      </c>
      <c r="L144" s="460"/>
    </row>
    <row r="145" spans="1:12" x14ac:dyDescent="0.3">
      <c r="A145" s="89" t="s">
        <v>297</v>
      </c>
      <c r="B145" s="244"/>
      <c r="C145" s="244"/>
      <c r="D145" s="244"/>
      <c r="E145" s="244"/>
      <c r="F145" s="244"/>
      <c r="G145" s="348"/>
      <c r="H145" s="348"/>
      <c r="I145" s="615"/>
      <c r="J145" s="615">
        <v>53504.21</v>
      </c>
      <c r="K145" s="363"/>
      <c r="L145" s="363">
        <v>52401.97</v>
      </c>
    </row>
    <row r="146" spans="1:12" x14ac:dyDescent="0.3">
      <c r="A146" s="89" t="s">
        <v>372</v>
      </c>
      <c r="B146" s="244"/>
      <c r="C146" s="244"/>
      <c r="D146" s="244"/>
      <c r="E146" s="244">
        <v>40000</v>
      </c>
      <c r="F146" s="244">
        <v>23599</v>
      </c>
      <c r="G146" s="348"/>
      <c r="H146" s="348"/>
      <c r="I146" s="615"/>
      <c r="J146" s="615"/>
      <c r="K146" s="348"/>
      <c r="L146" s="364"/>
    </row>
    <row r="147" spans="1:12" x14ac:dyDescent="0.3">
      <c r="A147" s="48"/>
      <c r="B147" s="244"/>
      <c r="C147" s="244"/>
      <c r="D147" s="244"/>
      <c r="E147" s="244"/>
      <c r="F147" s="244"/>
      <c r="G147" s="348"/>
      <c r="H147" s="348"/>
      <c r="I147" s="615"/>
      <c r="J147" s="615"/>
      <c r="K147" s="348"/>
      <c r="L147" s="357"/>
    </row>
    <row r="148" spans="1:12" x14ac:dyDescent="0.3">
      <c r="A148" s="16" t="s">
        <v>134</v>
      </c>
      <c r="B148" s="244"/>
      <c r="C148" s="244"/>
      <c r="D148" s="244"/>
      <c r="E148" s="244"/>
      <c r="F148" s="244"/>
      <c r="G148" s="348"/>
      <c r="H148" s="348"/>
      <c r="I148" s="615"/>
      <c r="J148" s="615"/>
      <c r="K148" s="348"/>
      <c r="L148" s="357"/>
    </row>
    <row r="149" spans="1:12" x14ac:dyDescent="0.3">
      <c r="A149" s="207" t="str">
        <f>$A12</f>
        <v>FY 2009-2010</v>
      </c>
      <c r="B149" s="468">
        <f>B12</f>
        <v>16100</v>
      </c>
      <c r="C149" s="238">
        <v>2.5</v>
      </c>
      <c r="D149" s="238"/>
      <c r="E149" s="238"/>
      <c r="F149" s="238"/>
      <c r="G149" s="364">
        <v>40250</v>
      </c>
      <c r="H149" s="364">
        <v>36619.599999999999</v>
      </c>
      <c r="I149" s="312">
        <f>B149*C149</f>
        <v>40250</v>
      </c>
      <c r="J149" s="312">
        <v>30301.72</v>
      </c>
      <c r="K149" s="344">
        <v>16500</v>
      </c>
      <c r="L149" s="344">
        <v>15830.54</v>
      </c>
    </row>
    <row r="150" spans="1:12" x14ac:dyDescent="0.3">
      <c r="A150" s="207" t="str">
        <f>$A13</f>
        <v>FY 2010-2011</v>
      </c>
      <c r="B150" s="468">
        <f>B13</f>
        <v>16000</v>
      </c>
      <c r="C150" s="238">
        <v>2</v>
      </c>
      <c r="D150" s="238"/>
      <c r="E150" s="238"/>
      <c r="F150" s="238">
        <v>32000</v>
      </c>
      <c r="G150" s="614"/>
      <c r="H150" s="614"/>
      <c r="I150" s="616"/>
      <c r="J150" s="616"/>
      <c r="K150" s="360"/>
      <c r="L150" s="365"/>
    </row>
    <row r="151" spans="1:12" x14ac:dyDescent="0.3">
      <c r="A151" s="207" t="str">
        <f>$A14</f>
        <v>FY 2011-2012</v>
      </c>
      <c r="B151" s="468">
        <f>B14</f>
        <v>15300</v>
      </c>
      <c r="C151" s="238">
        <f>C33</f>
        <v>1.25</v>
      </c>
      <c r="D151" s="238"/>
      <c r="E151" s="516">
        <f>B151*C151</f>
        <v>19125</v>
      </c>
      <c r="F151" s="516"/>
      <c r="G151" s="606"/>
      <c r="H151" s="606"/>
      <c r="I151" s="617"/>
      <c r="J151" s="617"/>
      <c r="K151" s="515"/>
      <c r="L151" s="366"/>
    </row>
    <row r="152" spans="1:12" x14ac:dyDescent="0.3">
      <c r="A152" s="48" t="s">
        <v>135</v>
      </c>
      <c r="B152" s="244"/>
      <c r="C152" s="244"/>
      <c r="D152" s="244"/>
      <c r="E152" s="280">
        <f>SUM(E144:E151)</f>
        <v>80924</v>
      </c>
      <c r="F152" s="280">
        <f>SUM(F144:F151)</f>
        <v>122299</v>
      </c>
      <c r="G152" s="344">
        <f>SUM(G144:G151)</f>
        <v>83450</v>
      </c>
      <c r="H152" s="344">
        <f>SUM(H144:H151)</f>
        <v>103418.41</v>
      </c>
      <c r="I152" s="318">
        <f>SUM(I144:I151)</f>
        <v>84750</v>
      </c>
      <c r="J152" s="318">
        <f>SUM(J145:J151)</f>
        <v>83805.929999999993</v>
      </c>
      <c r="K152" s="344">
        <f>SUM(K144:K151)</f>
        <v>71565</v>
      </c>
      <c r="L152" s="350">
        <f>SUM(L144:L151)</f>
        <v>68232.510000000009</v>
      </c>
    </row>
    <row r="153" spans="1:12" x14ac:dyDescent="0.3">
      <c r="A153" s="48"/>
      <c r="B153" s="244"/>
      <c r="C153" s="244"/>
      <c r="D153" s="244"/>
      <c r="E153" s="244"/>
      <c r="F153" s="244"/>
      <c r="G153" s="348"/>
      <c r="H153" s="348"/>
      <c r="I153" s="318"/>
      <c r="J153" s="318"/>
      <c r="K153" s="344"/>
      <c r="L153" s="350"/>
    </row>
    <row r="154" spans="1:12" x14ac:dyDescent="0.3">
      <c r="A154" s="16" t="s">
        <v>136</v>
      </c>
      <c r="B154" s="244"/>
      <c r="C154" s="244"/>
      <c r="D154" s="244"/>
      <c r="E154" s="244"/>
      <c r="F154" s="244"/>
      <c r="G154" s="348"/>
      <c r="H154" s="348"/>
      <c r="I154" s="318"/>
      <c r="J154" s="318"/>
      <c r="K154" s="344"/>
      <c r="L154" s="350"/>
    </row>
    <row r="155" spans="1:12" x14ac:dyDescent="0.3">
      <c r="A155" s="48" t="s">
        <v>337</v>
      </c>
      <c r="B155" s="504">
        <v>67</v>
      </c>
      <c r="C155" s="245">
        <v>250</v>
      </c>
      <c r="D155" s="238"/>
      <c r="E155" s="238"/>
      <c r="F155" s="238"/>
      <c r="G155" s="364">
        <v>16750</v>
      </c>
      <c r="H155" s="364">
        <v>12579.58</v>
      </c>
      <c r="I155" s="318">
        <f>B155*C155</f>
        <v>16750</v>
      </c>
      <c r="J155" s="318">
        <v>17007.12</v>
      </c>
      <c r="K155" s="344">
        <v>24500</v>
      </c>
      <c r="L155" s="344">
        <v>14728.3</v>
      </c>
    </row>
    <row r="156" spans="1:12" x14ac:dyDescent="0.3">
      <c r="A156" s="48" t="s">
        <v>355</v>
      </c>
      <c r="B156" s="504">
        <v>67</v>
      </c>
      <c r="C156" s="245">
        <v>1500</v>
      </c>
      <c r="D156" s="238"/>
      <c r="E156" s="238"/>
      <c r="F156" s="238">
        <v>100500</v>
      </c>
      <c r="G156" s="364"/>
      <c r="H156" s="364"/>
      <c r="I156" s="318"/>
      <c r="J156" s="318"/>
      <c r="K156" s="360"/>
      <c r="L156" s="350"/>
    </row>
    <row r="157" spans="1:12" x14ac:dyDescent="0.3">
      <c r="A157" s="48" t="s">
        <v>369</v>
      </c>
      <c r="B157" s="504">
        <v>67</v>
      </c>
      <c r="C157" s="245">
        <v>300</v>
      </c>
      <c r="D157" s="238"/>
      <c r="E157" s="238">
        <f>B157*C157</f>
        <v>20100</v>
      </c>
      <c r="F157" s="238"/>
      <c r="G157" s="364"/>
      <c r="H157" s="364"/>
      <c r="I157" s="318"/>
      <c r="J157" s="318"/>
      <c r="K157" s="344"/>
      <c r="L157" s="367"/>
    </row>
    <row r="158" spans="1:12" ht="16.2" thickBot="1" x14ac:dyDescent="0.35">
      <c r="A158" s="16" t="s">
        <v>358</v>
      </c>
      <c r="B158" s="244"/>
      <c r="C158" s="244"/>
      <c r="D158" s="244"/>
      <c r="E158" s="311">
        <f t="shared" ref="E158:J158" si="7">E152-SUM(E155:E157)</f>
        <v>60824</v>
      </c>
      <c r="F158" s="311">
        <f t="shared" si="7"/>
        <v>21799</v>
      </c>
      <c r="G158" s="349">
        <f t="shared" si="7"/>
        <v>66700</v>
      </c>
      <c r="H158" s="349">
        <f t="shared" si="7"/>
        <v>90838.83</v>
      </c>
      <c r="I158" s="327">
        <f t="shared" si="7"/>
        <v>68000</v>
      </c>
      <c r="J158" s="327">
        <f t="shared" si="7"/>
        <v>66798.81</v>
      </c>
      <c r="K158" s="523">
        <f>K152-K155</f>
        <v>47065</v>
      </c>
      <c r="L158" s="358">
        <f>L152-L155</f>
        <v>53504.210000000006</v>
      </c>
    </row>
    <row r="159" spans="1:12" ht="16.2" thickTop="1" x14ac:dyDescent="0.3">
      <c r="A159" s="16"/>
      <c r="B159" s="49"/>
      <c r="C159" s="49"/>
      <c r="D159" s="49"/>
      <c r="E159" s="244"/>
      <c r="F159" s="244"/>
      <c r="G159" s="348"/>
      <c r="H159" s="348"/>
      <c r="I159" s="615"/>
      <c r="J159" s="615"/>
      <c r="K159" s="348"/>
      <c r="L159" s="357"/>
    </row>
    <row r="160" spans="1:12" x14ac:dyDescent="0.3">
      <c r="A160" s="275"/>
      <c r="B160" s="49"/>
      <c r="C160" s="49"/>
      <c r="D160" s="49"/>
      <c r="E160" s="244"/>
      <c r="F160" s="244"/>
      <c r="G160" s="348"/>
      <c r="H160" s="348"/>
      <c r="I160" s="573"/>
      <c r="J160" s="573"/>
      <c r="K160" s="348"/>
      <c r="L160" s="357"/>
    </row>
    <row r="161" spans="1:12" ht="16.2" thickBot="1" x14ac:dyDescent="0.35">
      <c r="A161" s="104"/>
      <c r="B161" s="105"/>
      <c r="C161" s="105"/>
      <c r="D161" s="105"/>
      <c r="E161" s="610"/>
      <c r="F161" s="610"/>
      <c r="G161" s="520"/>
      <c r="H161" s="520"/>
      <c r="I161" s="591"/>
      <c r="J161" s="591"/>
      <c r="K161" s="520"/>
      <c r="L161" s="361"/>
    </row>
    <row r="162" spans="1:12" ht="16.2" thickTop="1" x14ac:dyDescent="0.3">
      <c r="A162" s="19" t="s">
        <v>357</v>
      </c>
      <c r="B162" s="87"/>
      <c r="C162" s="87"/>
      <c r="D162" s="87"/>
      <c r="E162" s="257"/>
      <c r="F162" s="257"/>
      <c r="G162" s="521"/>
      <c r="H162" s="521"/>
      <c r="I162" s="592"/>
      <c r="J162" s="592"/>
      <c r="K162" s="521"/>
      <c r="L162" s="362"/>
    </row>
    <row r="163" spans="1:12" x14ac:dyDescent="0.3">
      <c r="A163" s="48"/>
      <c r="B163" s="49"/>
      <c r="C163" s="49"/>
      <c r="D163" s="49"/>
      <c r="E163" s="244"/>
      <c r="F163" s="244"/>
      <c r="G163" s="348"/>
      <c r="H163" s="348"/>
      <c r="I163" s="573"/>
      <c r="J163" s="573"/>
      <c r="K163" s="348"/>
      <c r="L163" s="357"/>
    </row>
    <row r="164" spans="1:12" x14ac:dyDescent="0.3">
      <c r="A164" s="48" t="s">
        <v>144</v>
      </c>
      <c r="B164" s="49"/>
      <c r="C164" s="49"/>
      <c r="D164" s="49"/>
      <c r="E164" s="244">
        <v>38.75</v>
      </c>
      <c r="F164" s="244">
        <v>34</v>
      </c>
      <c r="G164" s="607">
        <v>33</v>
      </c>
      <c r="H164" s="607"/>
      <c r="I164" s="593">
        <v>33</v>
      </c>
      <c r="J164" s="593">
        <v>33</v>
      </c>
      <c r="K164" s="364">
        <v>31.5</v>
      </c>
      <c r="L164" s="364">
        <v>31.5</v>
      </c>
    </row>
    <row r="165" spans="1:12" x14ac:dyDescent="0.3">
      <c r="A165" s="48"/>
      <c r="B165" s="49"/>
      <c r="C165" s="49"/>
      <c r="D165" s="49"/>
      <c r="E165" s="244"/>
      <c r="F165" s="244"/>
      <c r="G165" s="348"/>
      <c r="H165" s="348"/>
      <c r="I165" s="75"/>
      <c r="J165" s="75"/>
      <c r="K165" s="357"/>
      <c r="L165" s="357"/>
    </row>
    <row r="166" spans="1:12" x14ac:dyDescent="0.3">
      <c r="A166" s="48" t="s">
        <v>146</v>
      </c>
      <c r="B166" s="49"/>
      <c r="C166" s="49"/>
      <c r="D166" s="49"/>
      <c r="E166" s="244">
        <v>0</v>
      </c>
      <c r="F166" s="244">
        <v>3</v>
      </c>
      <c r="G166" s="348">
        <v>3.5</v>
      </c>
      <c r="H166" s="348"/>
      <c r="I166" s="75">
        <v>4</v>
      </c>
      <c r="J166" s="75">
        <v>4</v>
      </c>
      <c r="K166" s="343">
        <v>3.25</v>
      </c>
      <c r="L166" s="343">
        <v>3.25</v>
      </c>
    </row>
    <row r="167" spans="1:12" x14ac:dyDescent="0.3">
      <c r="A167" s="48"/>
      <c r="B167" s="49"/>
      <c r="C167" s="49"/>
      <c r="D167" s="49"/>
      <c r="E167" s="244"/>
      <c r="F167" s="244"/>
      <c r="G167" s="348"/>
      <c r="H167" s="348"/>
      <c r="I167" s="75"/>
      <c r="J167" s="75"/>
      <c r="K167" s="343"/>
      <c r="L167" s="343"/>
    </row>
    <row r="168" spans="1:12" x14ac:dyDescent="0.3">
      <c r="A168" s="48" t="s">
        <v>302</v>
      </c>
      <c r="B168" s="49"/>
      <c r="C168" s="49"/>
      <c r="D168" s="49"/>
      <c r="E168" s="507">
        <v>1.25</v>
      </c>
      <c r="F168" s="507">
        <v>2</v>
      </c>
      <c r="G168" s="600">
        <v>2.5</v>
      </c>
      <c r="H168" s="600"/>
      <c r="I168" s="594">
        <v>2</v>
      </c>
      <c r="J168" s="594">
        <v>2</v>
      </c>
      <c r="K168" s="368">
        <v>1</v>
      </c>
      <c r="L168" s="368">
        <v>1</v>
      </c>
    </row>
    <row r="169" spans="1:12" x14ac:dyDescent="0.3">
      <c r="A169" s="48"/>
      <c r="B169" s="49"/>
      <c r="C169" s="49"/>
      <c r="D169" s="49"/>
      <c r="E169" s="244"/>
      <c r="F169" s="244"/>
      <c r="G169" s="348"/>
      <c r="H169" s="348"/>
      <c r="I169" s="75"/>
      <c r="J169" s="75"/>
      <c r="K169" s="357"/>
      <c r="L169" s="357"/>
    </row>
    <row r="170" spans="1:12" ht="16.2" thickBot="1" x14ac:dyDescent="0.35">
      <c r="A170" s="16" t="s">
        <v>149</v>
      </c>
      <c r="B170" s="49"/>
      <c r="C170" s="49"/>
      <c r="D170" s="49"/>
      <c r="E170" s="369">
        <f t="shared" ref="E170:L170" si="8">SUM(E164:E168)</f>
        <v>40</v>
      </c>
      <c r="F170" s="369">
        <f t="shared" si="8"/>
        <v>39</v>
      </c>
      <c r="G170" s="369">
        <f t="shared" si="8"/>
        <v>39</v>
      </c>
      <c r="H170" s="369"/>
      <c r="I170" s="86">
        <f t="shared" si="8"/>
        <v>39</v>
      </c>
      <c r="J170" s="86">
        <f t="shared" si="8"/>
        <v>39</v>
      </c>
      <c r="K170" s="369">
        <f t="shared" si="8"/>
        <v>35.75</v>
      </c>
      <c r="L170" s="369">
        <f t="shared" si="8"/>
        <v>35.75</v>
      </c>
    </row>
    <row r="171" spans="1:12" ht="16.8" thickTop="1" thickBot="1" x14ac:dyDescent="0.35">
      <c r="A171" s="104"/>
      <c r="B171" s="104"/>
      <c r="C171" s="104"/>
      <c r="D171" s="104"/>
      <c r="E171" s="255"/>
      <c r="F171" s="255"/>
      <c r="G171" s="361"/>
      <c r="H171" s="361"/>
      <c r="I171" s="595"/>
      <c r="J171" s="595"/>
      <c r="K171" s="361"/>
      <c r="L171" s="361"/>
    </row>
    <row r="172" spans="1:12" ht="16.2" thickTop="1" x14ac:dyDescent="0.3">
      <c r="A172" s="48"/>
      <c r="B172" s="48"/>
      <c r="C172" s="48"/>
      <c r="D172" s="48"/>
      <c r="E172" s="245"/>
      <c r="F172" s="245"/>
      <c r="G172" s="357"/>
      <c r="H172" s="77"/>
      <c r="I172" s="77"/>
      <c r="J172" s="357"/>
      <c r="K172" s="357"/>
    </row>
    <row r="173" spans="1:12" x14ac:dyDescent="0.3">
      <c r="A173" s="48" t="s">
        <v>184</v>
      </c>
      <c r="B173" s="48"/>
      <c r="C173" s="48"/>
      <c r="D173" s="48"/>
      <c r="E173" s="48"/>
      <c r="F173" s="48"/>
      <c r="G173" s="48"/>
      <c r="H173" s="48"/>
      <c r="I173" s="48"/>
      <c r="J173" s="48"/>
    </row>
    <row r="174" spans="1:12" x14ac:dyDescent="0.3">
      <c r="A174" s="89">
        <v>40772</v>
      </c>
      <c r="B174" s="48"/>
      <c r="C174" s="48"/>
      <c r="D174" s="48"/>
      <c r="E174" s="48"/>
      <c r="F174" s="48"/>
      <c r="G174" s="48"/>
      <c r="H174" s="48"/>
      <c r="I174" s="48"/>
      <c r="J174" s="48"/>
    </row>
  </sheetData>
  <mergeCells count="3">
    <mergeCell ref="A1:L1"/>
    <mergeCell ref="A2:L2"/>
    <mergeCell ref="A3:L3"/>
  </mergeCells>
  <phoneticPr fontId="27" type="noConversion"/>
  <pageMargins left="0.28000000000000003" right="0.17" top="0.5" bottom="0.23" header="0.28999999999999998" footer="0"/>
  <pageSetup scale="66" fitToHeight="0" orientation="landscape" r:id="rId1"/>
  <headerFooter alignWithMargins="0">
    <oddFooter>&amp;L&amp;9&amp;F &amp;A&amp;R&amp;9&amp;D &amp;T</oddFooter>
  </headerFooter>
  <rowBreaks count="3" manualBreakCount="3">
    <brk id="40" max="16383" man="1"/>
    <brk id="83" max="16383" man="1"/>
    <brk id="126" max="16383" man="1"/>
  </rowBreaks>
  <ignoredErrors>
    <ignoredError sqref="E131" unlockedFormula="1"/>
  </ignoredError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11"/>
  <sheetViews>
    <sheetView zoomScale="80" zoomScaleNormal="80" workbookViewId="0">
      <pane ySplit="7" topLeftCell="A143" activePane="bottomLeft" state="frozen"/>
      <selection pane="bottomLeft" activeCell="A45" sqref="A45"/>
    </sheetView>
  </sheetViews>
  <sheetFormatPr defaultRowHeight="15.6" x14ac:dyDescent="0.3"/>
  <cols>
    <col min="1" max="1" width="35.54296875" customWidth="1"/>
    <col min="2" max="2" width="10.81640625" bestFit="1" customWidth="1"/>
    <col min="3" max="3" width="12" bestFit="1" customWidth="1"/>
    <col min="4" max="4" width="4.08984375" customWidth="1"/>
    <col min="5" max="6" width="14.54296875" bestFit="1" customWidth="1"/>
    <col min="7" max="7" width="14.453125" bestFit="1" customWidth="1"/>
    <col min="8" max="8" width="14.08984375" bestFit="1" customWidth="1"/>
    <col min="9" max="10" width="14.08984375" customWidth="1"/>
    <col min="11" max="12" width="13.1796875" bestFit="1" customWidth="1"/>
  </cols>
  <sheetData>
    <row r="1" spans="1:14" x14ac:dyDescent="0.3">
      <c r="A1" s="1077" t="s">
        <v>233</v>
      </c>
      <c r="B1" s="1077"/>
      <c r="C1" s="1077"/>
      <c r="D1" s="1077"/>
      <c r="E1" s="1077"/>
      <c r="F1" s="1077"/>
      <c r="G1" s="1077"/>
      <c r="H1" s="1077"/>
      <c r="I1" s="1077"/>
      <c r="J1" s="1077"/>
      <c r="K1" s="1077"/>
      <c r="L1" s="1077"/>
    </row>
    <row r="2" spans="1:14" x14ac:dyDescent="0.3">
      <c r="A2" s="1077" t="s">
        <v>381</v>
      </c>
      <c r="B2" s="1077"/>
      <c r="C2" s="1077"/>
      <c r="D2" s="1077"/>
      <c r="E2" s="1077"/>
      <c r="F2" s="1077"/>
      <c r="G2" s="1077"/>
      <c r="H2" s="1077"/>
      <c r="I2" s="1077"/>
      <c r="J2" s="1077"/>
      <c r="K2" s="1077"/>
      <c r="L2" s="1077"/>
    </row>
    <row r="3" spans="1:14" x14ac:dyDescent="0.3">
      <c r="A3" s="1077" t="s">
        <v>340</v>
      </c>
      <c r="B3" s="1077"/>
      <c r="C3" s="1077"/>
      <c r="D3" s="1077"/>
      <c r="E3" s="1077"/>
      <c r="F3" s="1077"/>
      <c r="G3" s="1077"/>
      <c r="H3" s="1077"/>
      <c r="I3" s="1077"/>
      <c r="J3" s="1077"/>
      <c r="K3" s="1077"/>
      <c r="L3" s="1077"/>
    </row>
    <row r="4" spans="1:14" x14ac:dyDescent="0.3">
      <c r="A4" s="49"/>
      <c r="B4" s="49"/>
      <c r="C4" s="49"/>
      <c r="D4" s="49"/>
      <c r="E4" s="49"/>
      <c r="F4" s="49"/>
      <c r="G4" s="49"/>
      <c r="H4" s="49"/>
      <c r="I4" s="324"/>
      <c r="J4" s="324"/>
    </row>
    <row r="5" spans="1:14" x14ac:dyDescent="0.3">
      <c r="A5" s="309"/>
      <c r="B5" s="9"/>
      <c r="C5" s="9"/>
      <c r="D5" s="9"/>
      <c r="E5" s="608" t="s">
        <v>384</v>
      </c>
      <c r="F5" s="608" t="s">
        <v>384</v>
      </c>
      <c r="G5" s="651" t="s">
        <v>384</v>
      </c>
      <c r="H5" s="652"/>
      <c r="I5" s="536" t="s">
        <v>384</v>
      </c>
      <c r="J5" s="536"/>
      <c r="K5" s="571" t="s">
        <v>384</v>
      </c>
      <c r="L5" s="571"/>
      <c r="M5" s="630"/>
      <c r="N5" s="631"/>
    </row>
    <row r="6" spans="1:14" x14ac:dyDescent="0.3">
      <c r="A6" s="9"/>
      <c r="B6" s="9"/>
      <c r="C6" s="9"/>
      <c r="D6" s="9"/>
      <c r="E6" s="691" t="s">
        <v>379</v>
      </c>
      <c r="F6" s="608" t="s">
        <v>366</v>
      </c>
      <c r="G6" s="651" t="s">
        <v>353</v>
      </c>
      <c r="H6" s="651" t="s">
        <v>353</v>
      </c>
      <c r="I6" s="536" t="s">
        <v>329</v>
      </c>
      <c r="J6" s="536" t="s">
        <v>329</v>
      </c>
      <c r="K6" s="571" t="s">
        <v>312</v>
      </c>
      <c r="L6" s="571" t="s">
        <v>312</v>
      </c>
      <c r="M6" s="630"/>
      <c r="N6" s="630"/>
    </row>
    <row r="7" spans="1:14" ht="16.2" thickBot="1" x14ac:dyDescent="0.35">
      <c r="A7" s="11"/>
      <c r="B7" s="60"/>
      <c r="C7" s="60"/>
      <c r="D7" s="121"/>
      <c r="E7" s="692" t="s">
        <v>20</v>
      </c>
      <c r="F7" s="609" t="s">
        <v>20</v>
      </c>
      <c r="G7" s="653" t="s">
        <v>20</v>
      </c>
      <c r="H7" s="653" t="s">
        <v>21</v>
      </c>
      <c r="I7" s="537" t="s">
        <v>20</v>
      </c>
      <c r="J7" s="537" t="s">
        <v>21</v>
      </c>
      <c r="K7" s="572" t="s">
        <v>20</v>
      </c>
      <c r="L7" s="572" t="s">
        <v>21</v>
      </c>
      <c r="M7" s="631"/>
      <c r="N7" s="631"/>
    </row>
    <row r="8" spans="1:14" ht="16.2" thickTop="1" x14ac:dyDescent="0.3">
      <c r="A8" s="244" t="s">
        <v>22</v>
      </c>
      <c r="B8" s="244"/>
      <c r="C8" s="244"/>
      <c r="D8" s="244"/>
      <c r="E8" s="244"/>
      <c r="F8" s="244"/>
      <c r="G8" s="654"/>
      <c r="H8" s="652"/>
      <c r="I8" s="348"/>
      <c r="J8" s="348"/>
      <c r="K8" s="573"/>
      <c r="L8" s="573"/>
      <c r="M8" s="632"/>
      <c r="N8" s="633"/>
    </row>
    <row r="9" spans="1:14" x14ac:dyDescent="0.3">
      <c r="A9" s="244"/>
      <c r="B9" s="244"/>
      <c r="C9" s="244"/>
      <c r="D9" s="244"/>
      <c r="E9" s="244"/>
      <c r="F9" s="244"/>
      <c r="G9" s="654"/>
      <c r="H9" s="652"/>
      <c r="I9" s="348"/>
      <c r="J9" s="348"/>
      <c r="K9" s="573"/>
      <c r="L9" s="573"/>
      <c r="M9" s="632"/>
      <c r="N9" s="633"/>
    </row>
    <row r="10" spans="1:14" x14ac:dyDescent="0.3">
      <c r="A10" s="485" t="s">
        <v>23</v>
      </c>
      <c r="B10" s="486" t="s">
        <v>24</v>
      </c>
      <c r="C10" s="486" t="s">
        <v>25</v>
      </c>
      <c r="D10" s="486"/>
      <c r="E10" s="486"/>
      <c r="F10" s="486"/>
      <c r="G10" s="655"/>
      <c r="H10" s="652"/>
      <c r="I10" s="596"/>
      <c r="J10" s="596"/>
      <c r="K10" s="574"/>
      <c r="L10" s="574"/>
      <c r="M10" s="634"/>
      <c r="N10" s="633"/>
    </row>
    <row r="11" spans="1:14" x14ac:dyDescent="0.3">
      <c r="A11" s="244" t="s">
        <v>26</v>
      </c>
      <c r="B11" s="244"/>
      <c r="C11" s="244"/>
      <c r="D11" s="244"/>
      <c r="E11" s="244"/>
      <c r="F11" s="244"/>
      <c r="G11" s="654"/>
      <c r="H11" s="652"/>
      <c r="I11" s="348"/>
      <c r="J11" s="348"/>
      <c r="K11" s="573"/>
      <c r="L11" s="573"/>
      <c r="M11" s="632"/>
      <c r="N11" s="635"/>
    </row>
    <row r="12" spans="1:14" x14ac:dyDescent="0.3">
      <c r="A12" s="462" t="s">
        <v>354</v>
      </c>
      <c r="B12" s="463">
        <v>16000</v>
      </c>
      <c r="C12" s="464">
        <v>34</v>
      </c>
      <c r="D12" s="238"/>
      <c r="E12" s="238"/>
      <c r="F12" s="238"/>
      <c r="G12" s="656">
        <v>544000</v>
      </c>
      <c r="H12" s="684">
        <v>486179.32</v>
      </c>
      <c r="I12" s="364">
        <v>531300</v>
      </c>
      <c r="J12" s="364">
        <v>483553.65</v>
      </c>
      <c r="K12" s="575">
        <v>531300</v>
      </c>
      <c r="L12" s="575">
        <v>499977.91</v>
      </c>
      <c r="M12" s="597"/>
      <c r="N12" s="597"/>
    </row>
    <row r="13" spans="1:14" x14ac:dyDescent="0.3">
      <c r="A13" s="462" t="s">
        <v>368</v>
      </c>
      <c r="B13" s="463">
        <v>15300</v>
      </c>
      <c r="C13" s="464">
        <v>38.75</v>
      </c>
      <c r="D13" s="238"/>
      <c r="E13" s="238"/>
      <c r="F13" s="464">
        <v>592875</v>
      </c>
      <c r="G13" s="652"/>
      <c r="H13" s="684"/>
      <c r="I13" s="364"/>
      <c r="J13" s="364"/>
      <c r="K13" s="575"/>
      <c r="L13" s="575"/>
      <c r="M13" s="597"/>
      <c r="N13" s="341"/>
    </row>
    <row r="14" spans="1:14" x14ac:dyDescent="0.3">
      <c r="A14" s="462" t="s">
        <v>377</v>
      </c>
      <c r="B14" s="463">
        <v>14464</v>
      </c>
      <c r="C14" s="464">
        <v>38</v>
      </c>
      <c r="D14" s="464"/>
      <c r="E14" s="464">
        <f>B14*C14</f>
        <v>549632</v>
      </c>
      <c r="F14" s="464"/>
      <c r="G14" s="652"/>
      <c r="H14" s="684"/>
      <c r="I14" s="597"/>
      <c r="J14" s="597"/>
      <c r="K14" s="575"/>
      <c r="L14" s="575"/>
      <c r="M14" s="636"/>
      <c r="N14" s="342"/>
    </row>
    <row r="15" spans="1:14" x14ac:dyDescent="0.3">
      <c r="A15" s="244" t="s">
        <v>31</v>
      </c>
      <c r="B15" s="244"/>
      <c r="C15" s="238" t="s">
        <v>378</v>
      </c>
      <c r="D15" s="238"/>
      <c r="E15" s="238"/>
      <c r="F15" s="623"/>
      <c r="G15" s="657"/>
      <c r="H15" s="684"/>
      <c r="I15" s="364"/>
      <c r="J15" s="364"/>
      <c r="K15" s="575"/>
      <c r="L15" s="575"/>
      <c r="M15" s="614"/>
      <c r="N15" s="637"/>
    </row>
    <row r="16" spans="1:14" x14ac:dyDescent="0.3">
      <c r="A16" s="244" t="str">
        <f>$A$12</f>
        <v>FY 2010-2011</v>
      </c>
      <c r="B16" s="466"/>
      <c r="C16" s="238"/>
      <c r="D16" s="238"/>
      <c r="E16" s="238"/>
      <c r="F16" s="623"/>
      <c r="G16" s="658">
        <v>37500</v>
      </c>
      <c r="H16" s="684">
        <v>37716</v>
      </c>
      <c r="I16" s="344">
        <v>50000</v>
      </c>
      <c r="J16" s="364">
        <v>34588</v>
      </c>
      <c r="K16" s="575">
        <v>50000</v>
      </c>
      <c r="L16" s="575">
        <v>48850</v>
      </c>
      <c r="M16" s="345"/>
      <c r="N16" s="365"/>
    </row>
    <row r="17" spans="1:14" x14ac:dyDescent="0.3">
      <c r="A17" s="465" t="str">
        <f>A13</f>
        <v>FY 2011-2012</v>
      </c>
      <c r="B17" s="466"/>
      <c r="C17" s="467"/>
      <c r="D17" s="238"/>
      <c r="E17" s="238"/>
      <c r="F17" s="623">
        <v>22500</v>
      </c>
      <c r="G17" s="652"/>
      <c r="H17" s="684"/>
      <c r="J17" s="344"/>
      <c r="K17" s="576"/>
      <c r="L17" s="576"/>
      <c r="M17" s="345"/>
      <c r="N17" s="365"/>
    </row>
    <row r="18" spans="1:14" x14ac:dyDescent="0.3">
      <c r="A18" s="465" t="str">
        <f>A14</f>
        <v>FY 2012-2013</v>
      </c>
      <c r="B18" s="466"/>
      <c r="C18" s="467"/>
      <c r="D18" s="467"/>
      <c r="E18" s="467">
        <v>22500</v>
      </c>
      <c r="G18" s="659"/>
      <c r="H18" s="684"/>
      <c r="I18" s="345"/>
      <c r="J18" s="345"/>
      <c r="K18" s="576"/>
      <c r="L18" s="576"/>
      <c r="M18" s="636"/>
      <c r="N18" s="345"/>
    </row>
    <row r="19" spans="1:14" x14ac:dyDescent="0.3">
      <c r="A19" s="465" t="s">
        <v>341</v>
      </c>
      <c r="B19" s="466"/>
      <c r="C19" s="467"/>
      <c r="D19" s="467"/>
      <c r="E19" s="467">
        <v>5000</v>
      </c>
      <c r="F19" s="625">
        <v>5000</v>
      </c>
      <c r="G19" s="660">
        <v>5500</v>
      </c>
      <c r="H19" s="684">
        <v>8012.77</v>
      </c>
      <c r="I19" s="345">
        <v>5000</v>
      </c>
      <c r="J19" s="345"/>
      <c r="K19" s="576">
        <v>5000</v>
      </c>
      <c r="L19" s="576"/>
      <c r="M19" s="345"/>
      <c r="N19" s="345"/>
    </row>
    <row r="20" spans="1:14" x14ac:dyDescent="0.3">
      <c r="A20" s="462" t="s">
        <v>295</v>
      </c>
      <c r="B20" s="462"/>
      <c r="C20" s="462"/>
      <c r="D20" s="462"/>
      <c r="E20" s="462">
        <v>40800</v>
      </c>
      <c r="F20" s="623">
        <v>40000</v>
      </c>
      <c r="G20" s="658">
        <v>31500</v>
      </c>
      <c r="H20" s="684">
        <v>31500</v>
      </c>
      <c r="I20" s="346">
        <v>30700</v>
      </c>
      <c r="J20" s="346">
        <v>30700</v>
      </c>
      <c r="K20" s="573">
        <v>29500</v>
      </c>
      <c r="L20" s="573">
        <v>29500</v>
      </c>
      <c r="M20" s="345"/>
      <c r="N20" s="345"/>
    </row>
    <row r="21" spans="1:14" x14ac:dyDescent="0.3">
      <c r="A21" s="462" t="s">
        <v>280</v>
      </c>
      <c r="B21" s="463"/>
      <c r="C21" s="464"/>
      <c r="D21" s="464"/>
      <c r="E21" s="464">
        <v>7500</v>
      </c>
      <c r="F21" s="623">
        <v>10000</v>
      </c>
      <c r="G21" s="658">
        <v>9500</v>
      </c>
      <c r="H21" s="684">
        <v>-2174.98</v>
      </c>
      <c r="I21" s="346">
        <v>8000</v>
      </c>
      <c r="J21" s="346">
        <v>21303.61</v>
      </c>
      <c r="K21" s="575">
        <v>9500</v>
      </c>
      <c r="L21" s="575">
        <v>35345.879999999997</v>
      </c>
      <c r="M21" s="345"/>
      <c r="N21" s="345"/>
    </row>
    <row r="22" spans="1:14" x14ac:dyDescent="0.3">
      <c r="A22" s="244" t="s">
        <v>35</v>
      </c>
      <c r="B22" s="244"/>
      <c r="C22" s="244"/>
      <c r="D22" s="244"/>
      <c r="E22" s="244">
        <v>10000</v>
      </c>
      <c r="F22" s="623">
        <v>10000</v>
      </c>
      <c r="G22" s="661">
        <v>11000</v>
      </c>
      <c r="H22" s="684">
        <v>2797.69</v>
      </c>
      <c r="I22" s="344">
        <v>10000</v>
      </c>
      <c r="J22" s="344"/>
      <c r="K22" s="573">
        <v>10000</v>
      </c>
      <c r="L22" s="573"/>
      <c r="M22" s="365"/>
      <c r="N22" s="365"/>
    </row>
    <row r="23" spans="1:14" x14ac:dyDescent="0.3">
      <c r="A23" s="244" t="s">
        <v>38</v>
      </c>
      <c r="B23" s="244"/>
      <c r="C23" s="244"/>
      <c r="D23" s="244"/>
      <c r="E23" s="244"/>
      <c r="F23" s="623"/>
      <c r="G23" s="661"/>
      <c r="H23" s="684"/>
      <c r="I23" s="344"/>
      <c r="J23" s="344"/>
      <c r="K23" s="573"/>
      <c r="L23" s="573"/>
      <c r="M23" s="365"/>
      <c r="N23" s="365"/>
    </row>
    <row r="24" spans="1:14" x14ac:dyDescent="0.3">
      <c r="A24" s="244" t="str">
        <f>A12</f>
        <v>FY 2010-2011</v>
      </c>
      <c r="B24" s="468">
        <f>B12</f>
        <v>16000</v>
      </c>
      <c r="C24" s="238">
        <v>3</v>
      </c>
      <c r="D24" s="238"/>
      <c r="E24" s="238"/>
      <c r="F24" s="623"/>
      <c r="G24" s="658">
        <v>48000</v>
      </c>
      <c r="H24" s="684">
        <v>42913.17</v>
      </c>
      <c r="I24" s="344">
        <v>56350</v>
      </c>
      <c r="J24" s="344">
        <v>51299.25</v>
      </c>
      <c r="K24" s="575">
        <f>B24*C24</f>
        <v>48000</v>
      </c>
      <c r="L24" s="575">
        <v>60603.37</v>
      </c>
      <c r="M24" s="365"/>
      <c r="N24" s="365"/>
    </row>
    <row r="25" spans="1:14" x14ac:dyDescent="0.3">
      <c r="A25" s="244" t="s">
        <v>40</v>
      </c>
      <c r="B25" s="468">
        <v>250</v>
      </c>
      <c r="C25" s="238">
        <v>5</v>
      </c>
      <c r="D25" s="238"/>
      <c r="E25" s="238"/>
      <c r="F25" s="623"/>
      <c r="G25" s="658">
        <v>1250</v>
      </c>
      <c r="H25" s="684">
        <v>225</v>
      </c>
      <c r="I25" s="344">
        <v>500</v>
      </c>
      <c r="J25" s="344">
        <v>385</v>
      </c>
      <c r="K25" s="575">
        <f>B25*C25</f>
        <v>1250</v>
      </c>
      <c r="L25" s="575">
        <v>185</v>
      </c>
      <c r="M25" s="365"/>
      <c r="N25" s="365"/>
    </row>
    <row r="26" spans="1:14" x14ac:dyDescent="0.3">
      <c r="A26" s="244" t="str">
        <f>A13</f>
        <v>FY 2011-2012</v>
      </c>
      <c r="B26" s="468">
        <f>B13</f>
        <v>15300</v>
      </c>
      <c r="C26" s="467">
        <v>0</v>
      </c>
      <c r="D26" s="238"/>
      <c r="E26" s="238"/>
      <c r="F26" s="623"/>
      <c r="G26" s="652"/>
      <c r="H26" s="684"/>
      <c r="J26" s="344"/>
      <c r="K26" s="576"/>
      <c r="L26" s="576"/>
      <c r="M26" s="636"/>
      <c r="N26" s="345"/>
    </row>
    <row r="27" spans="1:14" x14ac:dyDescent="0.3">
      <c r="A27" s="244" t="s">
        <v>40</v>
      </c>
      <c r="B27" s="468">
        <v>250</v>
      </c>
      <c r="C27" s="238">
        <v>8</v>
      </c>
      <c r="D27" s="238"/>
      <c r="E27" s="238"/>
      <c r="F27" s="623">
        <v>2000</v>
      </c>
      <c r="G27" s="652"/>
      <c r="H27" s="684"/>
      <c r="J27" s="344"/>
      <c r="K27" s="576"/>
      <c r="L27" s="576"/>
      <c r="M27" s="636"/>
      <c r="N27" s="365"/>
    </row>
    <row r="28" spans="1:14" x14ac:dyDescent="0.3">
      <c r="A28" s="465" t="str">
        <f>A14</f>
        <v>FY 2012-2013</v>
      </c>
      <c r="B28" s="466">
        <f>B14</f>
        <v>14464</v>
      </c>
      <c r="C28" s="467"/>
      <c r="D28" s="467"/>
      <c r="E28" s="464">
        <f t="shared" ref="E28:E29" si="0">B28*C28</f>
        <v>0</v>
      </c>
      <c r="F28" s="623">
        <f>B28*C28</f>
        <v>0</v>
      </c>
      <c r="G28" s="659"/>
      <c r="H28" s="684"/>
      <c r="I28" s="345"/>
      <c r="J28" s="345"/>
      <c r="K28" s="577"/>
      <c r="L28" s="577"/>
      <c r="M28" s="345"/>
      <c r="N28" s="345"/>
    </row>
    <row r="29" spans="1:14" x14ac:dyDescent="0.3">
      <c r="A29" s="244" t="s">
        <v>40</v>
      </c>
      <c r="B29" s="463">
        <v>100</v>
      </c>
      <c r="C29" s="464">
        <v>8</v>
      </c>
      <c r="D29" s="464"/>
      <c r="E29" s="464">
        <f t="shared" si="0"/>
        <v>800</v>
      </c>
      <c r="F29" s="623"/>
      <c r="G29" s="659"/>
      <c r="H29" s="684"/>
      <c r="I29" s="345"/>
      <c r="J29" s="345"/>
      <c r="K29" s="577"/>
      <c r="L29" s="577"/>
      <c r="M29" s="345"/>
      <c r="N29" s="365"/>
    </row>
    <row r="30" spans="1:14" x14ac:dyDescent="0.3">
      <c r="A30" s="244" t="s">
        <v>209</v>
      </c>
      <c r="B30" s="239"/>
      <c r="C30" s="239"/>
      <c r="D30" s="238"/>
      <c r="E30" s="238"/>
      <c r="F30" s="623"/>
      <c r="G30" s="661"/>
      <c r="H30" s="684"/>
      <c r="I30" s="344"/>
      <c r="J30" s="344"/>
      <c r="K30" s="575"/>
      <c r="L30" s="575"/>
      <c r="M30" s="365"/>
      <c r="N30" s="365"/>
    </row>
    <row r="31" spans="1:14" x14ac:dyDescent="0.3">
      <c r="A31" s="244" t="str">
        <f>$A$12</f>
        <v>FY 2010-2011</v>
      </c>
      <c r="B31" s="468">
        <f>+B12</f>
        <v>16000</v>
      </c>
      <c r="C31" s="238">
        <v>2</v>
      </c>
      <c r="D31" s="238"/>
      <c r="E31" s="238"/>
      <c r="F31" s="623"/>
      <c r="G31" s="658">
        <v>32000</v>
      </c>
      <c r="H31" s="684">
        <v>28613</v>
      </c>
      <c r="I31" s="344">
        <v>40250</v>
      </c>
      <c r="J31" s="344">
        <v>36619.599999999999</v>
      </c>
      <c r="K31" s="575">
        <v>40250</v>
      </c>
      <c r="L31" s="575">
        <v>30301.72</v>
      </c>
      <c r="M31" s="365"/>
      <c r="N31" s="365"/>
    </row>
    <row r="32" spans="1:14" x14ac:dyDescent="0.3">
      <c r="A32" s="244" t="str">
        <f>A13</f>
        <v>FY 2011-2012</v>
      </c>
      <c r="B32" s="468">
        <f>+B13</f>
        <v>15300</v>
      </c>
      <c r="C32" s="464">
        <v>1.25</v>
      </c>
      <c r="D32" s="238"/>
      <c r="E32" s="238"/>
      <c r="F32" s="623">
        <v>19125</v>
      </c>
      <c r="G32" s="652"/>
      <c r="H32" s="684"/>
      <c r="J32" s="344"/>
      <c r="K32" s="575"/>
      <c r="L32" s="575"/>
      <c r="M32" s="365"/>
      <c r="N32" s="345"/>
    </row>
    <row r="33" spans="1:14" x14ac:dyDescent="0.3">
      <c r="A33" s="462" t="str">
        <f>$A$14</f>
        <v>FY 2012-2013</v>
      </c>
      <c r="B33" s="463">
        <f>+B14</f>
        <v>14464</v>
      </c>
      <c r="C33" s="464">
        <v>2</v>
      </c>
      <c r="D33" s="464"/>
      <c r="E33" s="464">
        <f>B33*C33</f>
        <v>28928</v>
      </c>
      <c r="F33" s="623"/>
      <c r="G33" s="659"/>
      <c r="H33" s="684"/>
      <c r="I33" s="345"/>
      <c r="J33" s="345"/>
      <c r="K33" s="575"/>
      <c r="L33" s="575"/>
      <c r="M33" s="345"/>
      <c r="N33" s="345"/>
    </row>
    <row r="34" spans="1:14" x14ac:dyDescent="0.3">
      <c r="A34" s="462" t="s">
        <v>328</v>
      </c>
      <c r="B34" s="463"/>
      <c r="C34" s="464"/>
      <c r="D34" s="464"/>
      <c r="E34" s="464"/>
      <c r="F34" s="623">
        <v>0</v>
      </c>
      <c r="G34" s="658">
        <v>0</v>
      </c>
      <c r="H34" s="684"/>
      <c r="I34" s="346" t="s">
        <v>373</v>
      </c>
      <c r="J34" s="346"/>
      <c r="K34" s="575">
        <v>25000</v>
      </c>
      <c r="L34" s="575"/>
      <c r="M34" s="345"/>
      <c r="N34" s="345"/>
    </row>
    <row r="35" spans="1:14" x14ac:dyDescent="0.3">
      <c r="A35" s="462" t="s">
        <v>248</v>
      </c>
      <c r="B35" s="463"/>
      <c r="C35" s="464"/>
      <c r="D35" s="464"/>
      <c r="E35" s="464">
        <v>5000</v>
      </c>
      <c r="F35" s="623">
        <v>15000</v>
      </c>
      <c r="G35" s="658">
        <v>15000</v>
      </c>
      <c r="H35" s="684">
        <v>7957.62</v>
      </c>
      <c r="I35" s="346">
        <v>16750</v>
      </c>
      <c r="J35" s="346">
        <v>15265.2</v>
      </c>
      <c r="K35" s="575">
        <v>17500</v>
      </c>
      <c r="L35" s="575">
        <v>11761.92</v>
      </c>
      <c r="M35" s="345"/>
      <c r="N35" s="345"/>
    </row>
    <row r="36" spans="1:14" x14ac:dyDescent="0.3">
      <c r="A36" s="462" t="s">
        <v>380</v>
      </c>
      <c r="B36" s="463"/>
      <c r="C36" s="464"/>
      <c r="D36" s="464"/>
      <c r="E36" s="464"/>
      <c r="F36" s="623"/>
      <c r="G36" s="658"/>
      <c r="H36" s="684">
        <v>247</v>
      </c>
      <c r="I36" s="346"/>
      <c r="J36" s="346"/>
      <c r="K36" s="575"/>
      <c r="L36" s="575"/>
      <c r="M36" s="345"/>
      <c r="N36" s="345"/>
    </row>
    <row r="37" spans="1:14" x14ac:dyDescent="0.3">
      <c r="A37" s="462" t="s">
        <v>342</v>
      </c>
      <c r="B37" s="463"/>
      <c r="C37" s="509"/>
      <c r="D37" s="464"/>
      <c r="E37" s="464">
        <v>77000</v>
      </c>
      <c r="F37" s="623">
        <v>75500</v>
      </c>
      <c r="G37" s="658">
        <v>74000</v>
      </c>
      <c r="H37" s="684">
        <v>74000</v>
      </c>
      <c r="I37" s="346">
        <v>72000</v>
      </c>
      <c r="J37" s="346">
        <v>72000</v>
      </c>
      <c r="K37" s="575">
        <v>69000</v>
      </c>
      <c r="L37" s="575">
        <v>69000</v>
      </c>
      <c r="M37" s="345"/>
      <c r="N37" s="345"/>
    </row>
    <row r="38" spans="1:14" x14ac:dyDescent="0.3">
      <c r="A38" s="462" t="s">
        <v>42</v>
      </c>
      <c r="B38" s="246"/>
      <c r="C38" s="246"/>
      <c r="D38" s="246"/>
      <c r="E38" s="246">
        <v>5850</v>
      </c>
      <c r="F38" s="627">
        <v>5850</v>
      </c>
      <c r="G38" s="662">
        <v>5850</v>
      </c>
      <c r="H38" s="684">
        <v>6303.57</v>
      </c>
      <c r="I38" s="353">
        <v>5500</v>
      </c>
      <c r="J38" s="353">
        <v>5993.87</v>
      </c>
      <c r="K38" s="575">
        <v>5000</v>
      </c>
      <c r="L38" s="575">
        <v>5895.42</v>
      </c>
      <c r="M38" s="345"/>
      <c r="N38" s="345"/>
    </row>
    <row r="39" spans="1:14" x14ac:dyDescent="0.3">
      <c r="A39" s="244" t="s">
        <v>191</v>
      </c>
      <c r="B39" s="136"/>
      <c r="C39" s="100"/>
      <c r="D39" s="62"/>
      <c r="E39" s="623">
        <v>30000</v>
      </c>
      <c r="F39" s="623">
        <v>30000</v>
      </c>
      <c r="G39" s="661">
        <v>4000</v>
      </c>
      <c r="H39" s="684">
        <v>28991.34</v>
      </c>
      <c r="I39" s="344">
        <v>4000</v>
      </c>
      <c r="J39" s="344">
        <v>3084.34</v>
      </c>
      <c r="K39" s="575">
        <v>5000</v>
      </c>
      <c r="L39" s="575">
        <v>1700.48</v>
      </c>
      <c r="M39" s="365"/>
      <c r="N39" s="365"/>
    </row>
    <row r="40" spans="1:14" ht="16.2" thickBot="1" x14ac:dyDescent="0.35">
      <c r="A40" s="9" t="s">
        <v>44</v>
      </c>
      <c r="B40" s="63"/>
      <c r="C40" s="62"/>
      <c r="D40" s="62"/>
      <c r="E40" s="481">
        <f>SUM(E12:E39)</f>
        <v>783010</v>
      </c>
      <c r="F40" s="481">
        <f>SUM(F12:F39)</f>
        <v>827850</v>
      </c>
      <c r="G40" s="663">
        <f>SUM(G12:G39)</f>
        <v>819100</v>
      </c>
      <c r="H40" s="663">
        <f>SUM(H12:H39)</f>
        <v>753281.49999999988</v>
      </c>
      <c r="I40" s="598">
        <f t="shared" ref="I40:L40" si="1">SUM(I12:I39)</f>
        <v>830350</v>
      </c>
      <c r="J40" s="598">
        <f t="shared" si="1"/>
        <v>754792.5199999999</v>
      </c>
      <c r="K40" s="578">
        <f t="shared" si="1"/>
        <v>846300</v>
      </c>
      <c r="L40" s="578">
        <f t="shared" si="1"/>
        <v>793121.7</v>
      </c>
      <c r="M40" s="614"/>
      <c r="N40" s="614"/>
    </row>
    <row r="41" spans="1:14" ht="16.2" thickTop="1" x14ac:dyDescent="0.3">
      <c r="A41" s="49"/>
      <c r="B41" s="49"/>
      <c r="C41" s="49"/>
      <c r="D41" s="49"/>
      <c r="E41" s="49"/>
      <c r="F41" s="244"/>
      <c r="G41" s="654"/>
      <c r="H41" s="684"/>
      <c r="I41" s="348"/>
      <c r="J41" s="348"/>
      <c r="K41" s="573"/>
      <c r="L41" s="573"/>
      <c r="M41" s="638"/>
      <c r="N41" s="638"/>
    </row>
    <row r="42" spans="1:14" x14ac:dyDescent="0.3">
      <c r="A42" s="9" t="s">
        <v>46</v>
      </c>
      <c r="B42" s="63"/>
      <c r="C42" s="62"/>
      <c r="D42" s="62"/>
      <c r="E42" s="62"/>
      <c r="F42" s="238"/>
      <c r="G42" s="657"/>
      <c r="H42" s="684"/>
      <c r="I42" s="364"/>
      <c r="J42" s="364"/>
      <c r="K42" s="575"/>
      <c r="L42" s="575"/>
      <c r="M42" s="614"/>
      <c r="N42" s="638"/>
    </row>
    <row r="43" spans="1:14" x14ac:dyDescent="0.3">
      <c r="A43" s="9" t="s">
        <v>47</v>
      </c>
      <c r="B43" s="63"/>
      <c r="C43" s="62"/>
      <c r="D43" s="62"/>
      <c r="E43" s="62"/>
      <c r="F43" s="238"/>
      <c r="G43" s="657"/>
      <c r="H43" s="684"/>
      <c r="I43" s="364"/>
      <c r="J43" s="364"/>
      <c r="K43" s="575"/>
      <c r="L43" s="575"/>
      <c r="M43" s="614"/>
      <c r="N43" s="638"/>
    </row>
    <row r="44" spans="1:14" x14ac:dyDescent="0.3">
      <c r="A44" s="244" t="s">
        <v>343</v>
      </c>
      <c r="B44" s="468"/>
      <c r="C44" s="244"/>
      <c r="D44" s="244"/>
      <c r="E44" s="693">
        <v>2700</v>
      </c>
      <c r="F44" s="462">
        <v>2250</v>
      </c>
      <c r="G44" s="664">
        <v>2090</v>
      </c>
      <c r="H44" s="684">
        <v>2090</v>
      </c>
      <c r="I44" s="348">
        <v>1250</v>
      </c>
      <c r="J44" s="348">
        <v>1150</v>
      </c>
      <c r="K44" s="573">
        <v>1560</v>
      </c>
      <c r="L44" s="573">
        <v>1150</v>
      </c>
      <c r="M44" s="365"/>
      <c r="N44" s="365"/>
    </row>
    <row r="45" spans="1:14" x14ac:dyDescent="0.3">
      <c r="A45" s="244" t="s">
        <v>177</v>
      </c>
      <c r="B45" s="468"/>
      <c r="C45" s="244"/>
      <c r="D45" s="244"/>
      <c r="E45" s="693">
        <v>100</v>
      </c>
      <c r="F45" s="462">
        <v>100</v>
      </c>
      <c r="G45" s="664">
        <v>100</v>
      </c>
      <c r="H45" s="684">
        <v>18.8</v>
      </c>
      <c r="I45" s="348">
        <v>200</v>
      </c>
      <c r="J45" s="348">
        <v>53.43</v>
      </c>
      <c r="K45" s="573">
        <v>200</v>
      </c>
      <c r="L45" s="573">
        <v>515.97</v>
      </c>
      <c r="M45" s="365"/>
      <c r="N45" s="365"/>
    </row>
    <row r="46" spans="1:14" x14ac:dyDescent="0.3">
      <c r="A46" s="462" t="s">
        <v>159</v>
      </c>
      <c r="B46" s="463"/>
      <c r="C46" s="462"/>
      <c r="D46" s="462"/>
      <c r="E46" s="694">
        <v>14000</v>
      </c>
      <c r="F46" s="462">
        <v>15000</v>
      </c>
      <c r="G46" s="665">
        <v>13500</v>
      </c>
      <c r="H46" s="684">
        <v>13843.48</v>
      </c>
      <c r="I46" s="599">
        <v>13500</v>
      </c>
      <c r="J46" s="599">
        <v>14699.46</v>
      </c>
      <c r="K46" s="573">
        <v>14000</v>
      </c>
      <c r="L46" s="573">
        <v>14761.34</v>
      </c>
      <c r="M46" s="345"/>
      <c r="N46" s="345"/>
    </row>
    <row r="47" spans="1:14" x14ac:dyDescent="0.3">
      <c r="A47" s="244" t="s">
        <v>161</v>
      </c>
      <c r="B47" s="468"/>
      <c r="C47" s="244"/>
      <c r="D47" s="244"/>
      <c r="E47" s="693">
        <v>2500</v>
      </c>
      <c r="F47" s="462">
        <v>1800</v>
      </c>
      <c r="G47" s="664">
        <v>1680</v>
      </c>
      <c r="H47" s="684">
        <v>2519.75</v>
      </c>
      <c r="I47" s="348">
        <v>1680</v>
      </c>
      <c r="J47" s="348">
        <v>1843.47</v>
      </c>
      <c r="K47" s="573">
        <v>1600</v>
      </c>
      <c r="L47" s="573">
        <v>1908</v>
      </c>
      <c r="M47" s="345"/>
      <c r="N47" s="365"/>
    </row>
    <row r="48" spans="1:14" x14ac:dyDescent="0.3">
      <c r="A48" s="244" t="s">
        <v>65</v>
      </c>
      <c r="B48" s="468"/>
      <c r="C48" s="244"/>
      <c r="D48" s="244"/>
      <c r="E48" s="693">
        <v>4000</v>
      </c>
      <c r="F48" s="462">
        <v>4400</v>
      </c>
      <c r="G48" s="664">
        <v>4400</v>
      </c>
      <c r="H48" s="684">
        <v>1211.8699999999999</v>
      </c>
      <c r="I48" s="348">
        <v>6800</v>
      </c>
      <c r="J48" s="348">
        <v>1351.23</v>
      </c>
      <c r="K48" s="573">
        <v>6800</v>
      </c>
      <c r="L48" s="573">
        <v>3117.91</v>
      </c>
      <c r="M48" s="345"/>
      <c r="N48" s="365"/>
    </row>
    <row r="49" spans="1:14" x14ac:dyDescent="0.3">
      <c r="A49" s="244" t="s">
        <v>60</v>
      </c>
      <c r="B49" s="468"/>
      <c r="C49" s="244"/>
      <c r="D49" s="244"/>
      <c r="E49" s="693">
        <v>2800</v>
      </c>
      <c r="F49" s="462">
        <v>2800</v>
      </c>
      <c r="G49" s="664">
        <v>2800</v>
      </c>
      <c r="H49" s="684">
        <v>2555</v>
      </c>
      <c r="I49" s="348">
        <v>4400</v>
      </c>
      <c r="J49" s="348">
        <v>2180</v>
      </c>
      <c r="K49" s="573">
        <v>4400</v>
      </c>
      <c r="L49" s="573">
        <v>2518</v>
      </c>
      <c r="M49" s="365"/>
      <c r="N49" s="365"/>
    </row>
    <row r="50" spans="1:14" x14ac:dyDescent="0.3">
      <c r="A50" s="244" t="s">
        <v>229</v>
      </c>
      <c r="B50" s="468"/>
      <c r="C50" s="244"/>
      <c r="D50" s="244"/>
      <c r="E50" s="693">
        <v>3800</v>
      </c>
      <c r="F50" s="462">
        <v>4800</v>
      </c>
      <c r="G50" s="664">
        <v>4800</v>
      </c>
      <c r="H50" s="684">
        <v>3484.35</v>
      </c>
      <c r="I50" s="348">
        <v>3600</v>
      </c>
      <c r="J50" s="348">
        <v>3676.45</v>
      </c>
      <c r="K50" s="573">
        <v>2800</v>
      </c>
      <c r="L50" s="573">
        <v>3807.93</v>
      </c>
      <c r="M50" s="345"/>
      <c r="N50" s="365"/>
    </row>
    <row r="51" spans="1:14" x14ac:dyDescent="0.3">
      <c r="A51" s="244" t="s">
        <v>246</v>
      </c>
      <c r="B51" s="468"/>
      <c r="C51" s="244"/>
      <c r="D51" s="244"/>
      <c r="E51" s="693">
        <v>5000</v>
      </c>
      <c r="F51" s="462">
        <v>6800</v>
      </c>
      <c r="G51" s="664">
        <v>6800</v>
      </c>
      <c r="H51" s="684">
        <v>6744.38</v>
      </c>
      <c r="I51" s="348">
        <v>6800</v>
      </c>
      <c r="J51" s="348">
        <v>6759.92</v>
      </c>
      <c r="K51" s="573">
        <v>7250</v>
      </c>
      <c r="L51" s="573">
        <v>6728.84</v>
      </c>
      <c r="M51" s="345"/>
      <c r="N51" s="365"/>
    </row>
    <row r="52" spans="1:14" x14ac:dyDescent="0.3">
      <c r="A52" s="244" t="s">
        <v>252</v>
      </c>
      <c r="B52" s="468"/>
      <c r="C52" s="244"/>
      <c r="D52" s="244"/>
      <c r="E52" s="693">
        <v>34000</v>
      </c>
      <c r="F52" s="462">
        <v>38575</v>
      </c>
      <c r="G52" s="664">
        <v>28000</v>
      </c>
      <c r="H52" s="684">
        <v>41808.99</v>
      </c>
      <c r="I52" s="348">
        <v>26000</v>
      </c>
      <c r="J52" s="348">
        <v>31013.5</v>
      </c>
      <c r="K52" s="573">
        <v>23200</v>
      </c>
      <c r="L52" s="573">
        <v>29011.23</v>
      </c>
      <c r="M52" s="345"/>
      <c r="N52" s="365"/>
    </row>
    <row r="53" spans="1:14" x14ac:dyDescent="0.3">
      <c r="A53" s="244" t="s">
        <v>176</v>
      </c>
      <c r="B53" s="468"/>
      <c r="C53" s="244"/>
      <c r="D53" s="244"/>
      <c r="E53" s="693">
        <v>100</v>
      </c>
      <c r="F53" s="462">
        <v>100</v>
      </c>
      <c r="G53" s="664">
        <v>100</v>
      </c>
      <c r="H53" s="684">
        <v>47.16</v>
      </c>
      <c r="I53" s="348">
        <v>250</v>
      </c>
      <c r="J53" s="348">
        <v>116.84</v>
      </c>
      <c r="K53" s="573">
        <v>100</v>
      </c>
      <c r="L53" s="573">
        <v>164.94</v>
      </c>
      <c r="M53" s="365"/>
      <c r="N53" s="365"/>
    </row>
    <row r="54" spans="1:14" x14ac:dyDescent="0.3">
      <c r="A54" s="244" t="s">
        <v>292</v>
      </c>
      <c r="B54" s="468"/>
      <c r="C54" s="244"/>
      <c r="D54" s="244"/>
      <c r="E54" s="693">
        <v>54930</v>
      </c>
      <c r="F54" s="462">
        <v>54240</v>
      </c>
      <c r="G54" s="664">
        <v>53800</v>
      </c>
      <c r="H54" s="684">
        <v>53395.77</v>
      </c>
      <c r="I54" s="348">
        <v>54800</v>
      </c>
      <c r="J54" s="348">
        <v>52380</v>
      </c>
      <c r="K54" s="573">
        <v>58100</v>
      </c>
      <c r="L54" s="573">
        <v>48544.68</v>
      </c>
      <c r="M54" s="345"/>
      <c r="N54" s="365"/>
    </row>
    <row r="55" spans="1:14" x14ac:dyDescent="0.3">
      <c r="A55" s="244" t="s">
        <v>57</v>
      </c>
      <c r="B55" s="468"/>
      <c r="C55" s="244"/>
      <c r="D55" s="244"/>
      <c r="E55" s="693">
        <v>5150</v>
      </c>
      <c r="F55" s="462">
        <v>5750</v>
      </c>
      <c r="G55" s="664">
        <v>5750</v>
      </c>
      <c r="H55" s="684">
        <v>3484.54</v>
      </c>
      <c r="I55" s="348">
        <v>6250</v>
      </c>
      <c r="J55" s="348">
        <v>4872.54</v>
      </c>
      <c r="K55" s="573">
        <v>5750</v>
      </c>
      <c r="L55" s="573">
        <v>5167.7700000000004</v>
      </c>
      <c r="M55" s="345"/>
      <c r="N55" s="365"/>
    </row>
    <row r="56" spans="1:14" x14ac:dyDescent="0.3">
      <c r="A56" s="244" t="s">
        <v>52</v>
      </c>
      <c r="B56" s="468"/>
      <c r="C56" s="244"/>
      <c r="D56" s="244"/>
      <c r="E56" s="693">
        <v>24400</v>
      </c>
      <c r="F56" s="462">
        <v>25250</v>
      </c>
      <c r="G56" s="664">
        <v>24750</v>
      </c>
      <c r="H56" s="684">
        <v>23182.52</v>
      </c>
      <c r="I56" s="348">
        <v>24400</v>
      </c>
      <c r="J56" s="348">
        <v>22734.99</v>
      </c>
      <c r="K56" s="573">
        <v>23400</v>
      </c>
      <c r="L56" s="573">
        <v>22232.79</v>
      </c>
      <c r="M56" s="345"/>
      <c r="N56" s="365"/>
    </row>
    <row r="57" spans="1:14" x14ac:dyDescent="0.3">
      <c r="A57" s="244" t="s">
        <v>344</v>
      </c>
      <c r="B57" s="468"/>
      <c r="C57" s="244"/>
      <c r="D57" s="244"/>
      <c r="E57" s="693">
        <v>24500</v>
      </c>
      <c r="F57" s="462">
        <v>27400</v>
      </c>
      <c r="G57" s="664">
        <v>25800</v>
      </c>
      <c r="H57" s="684">
        <v>25794.68</v>
      </c>
      <c r="I57" s="348">
        <v>24000</v>
      </c>
      <c r="J57" s="348">
        <v>24100.27</v>
      </c>
      <c r="K57" s="573">
        <v>22500</v>
      </c>
      <c r="L57" s="573">
        <v>22683.21</v>
      </c>
      <c r="M57" s="365"/>
      <c r="N57" s="365"/>
    </row>
    <row r="58" spans="1:14" x14ac:dyDescent="0.3">
      <c r="A58" s="244" t="s">
        <v>211</v>
      </c>
      <c r="B58" s="468"/>
      <c r="C58" s="244"/>
      <c r="D58" s="244"/>
      <c r="E58" s="693">
        <v>3200</v>
      </c>
      <c r="F58" s="462">
        <v>3000</v>
      </c>
      <c r="G58" s="664">
        <v>3200</v>
      </c>
      <c r="H58" s="684">
        <v>3586.36</v>
      </c>
      <c r="I58" s="348">
        <v>5000</v>
      </c>
      <c r="J58" s="348">
        <v>2192.96</v>
      </c>
      <c r="K58" s="573">
        <v>6000</v>
      </c>
      <c r="L58" s="573">
        <v>2520.19</v>
      </c>
      <c r="M58" s="345"/>
      <c r="N58" s="365"/>
    </row>
    <row r="59" spans="1:14" x14ac:dyDescent="0.3">
      <c r="A59" s="462" t="s">
        <v>117</v>
      </c>
      <c r="B59" s="463"/>
      <c r="C59" s="462"/>
      <c r="D59" s="462"/>
      <c r="E59" s="694">
        <v>11000</v>
      </c>
      <c r="F59" s="462">
        <v>12500</v>
      </c>
      <c r="G59" s="665">
        <v>13500</v>
      </c>
      <c r="H59" s="684">
        <v>10367.200000000001</v>
      </c>
      <c r="I59" s="599">
        <v>13500</v>
      </c>
      <c r="J59" s="599">
        <v>10711.59</v>
      </c>
      <c r="K59" s="573">
        <v>14500</v>
      </c>
      <c r="L59" s="573">
        <v>14194.55</v>
      </c>
      <c r="M59" s="345"/>
      <c r="N59" s="345"/>
    </row>
    <row r="60" spans="1:14" x14ac:dyDescent="0.3">
      <c r="A60" s="244" t="s">
        <v>428</v>
      </c>
      <c r="B60" s="468"/>
      <c r="C60" s="244"/>
      <c r="D60" s="244"/>
      <c r="E60" s="693">
        <v>2500</v>
      </c>
      <c r="F60" s="462">
        <v>2500</v>
      </c>
      <c r="G60" s="664">
        <v>1250</v>
      </c>
      <c r="H60" s="684">
        <v>1350</v>
      </c>
      <c r="I60" s="348">
        <v>750</v>
      </c>
      <c r="J60" s="348">
        <v>2370.06</v>
      </c>
      <c r="K60" s="573">
        <v>1250</v>
      </c>
      <c r="L60" s="573">
        <v>209.76</v>
      </c>
      <c r="M60" s="365"/>
      <c r="N60" s="365"/>
    </row>
    <row r="61" spans="1:14" x14ac:dyDescent="0.3">
      <c r="A61" s="244" t="s">
        <v>333</v>
      </c>
      <c r="B61" s="468"/>
      <c r="C61" s="244"/>
      <c r="D61" s="244"/>
      <c r="E61" s="693">
        <v>125000</v>
      </c>
      <c r="F61" s="462">
        <v>129950</v>
      </c>
      <c r="G61" s="664">
        <v>127500</v>
      </c>
      <c r="H61" s="684">
        <v>129803.97</v>
      </c>
      <c r="I61" s="348">
        <v>125000</v>
      </c>
      <c r="J61" s="348">
        <v>129097.24</v>
      </c>
      <c r="K61" s="573">
        <v>123800</v>
      </c>
      <c r="L61" s="573">
        <v>128717.21</v>
      </c>
      <c r="M61" s="365"/>
      <c r="N61" s="365"/>
    </row>
    <row r="62" spans="1:14" x14ac:dyDescent="0.3">
      <c r="A62" s="244" t="s">
        <v>294</v>
      </c>
      <c r="B62" s="468"/>
      <c r="C62" s="244"/>
      <c r="D62" s="244"/>
      <c r="E62" s="693">
        <v>8000</v>
      </c>
      <c r="F62" s="462">
        <v>9000</v>
      </c>
      <c r="G62" s="664">
        <v>9000</v>
      </c>
      <c r="H62" s="684">
        <v>6391.84</v>
      </c>
      <c r="I62" s="348">
        <v>9000</v>
      </c>
      <c r="J62" s="348">
        <v>4753</v>
      </c>
      <c r="K62" s="573">
        <v>9000</v>
      </c>
      <c r="L62" s="573">
        <v>8182.55</v>
      </c>
      <c r="M62" s="365"/>
      <c r="N62" s="365"/>
    </row>
    <row r="63" spans="1:14" x14ac:dyDescent="0.3">
      <c r="A63" s="244" t="s">
        <v>374</v>
      </c>
      <c r="B63" s="468"/>
      <c r="C63" s="244"/>
      <c r="D63" s="244"/>
      <c r="E63" s="693">
        <v>2500</v>
      </c>
      <c r="F63" s="462">
        <v>5500</v>
      </c>
      <c r="G63" s="664">
        <v>0</v>
      </c>
      <c r="H63" s="684"/>
      <c r="I63" s="348">
        <v>0</v>
      </c>
      <c r="J63" s="348">
        <v>0</v>
      </c>
      <c r="K63" s="573">
        <v>0</v>
      </c>
      <c r="L63" s="573">
        <v>0</v>
      </c>
      <c r="M63" s="365"/>
      <c r="N63" s="365"/>
    </row>
    <row r="64" spans="1:14" x14ac:dyDescent="0.3">
      <c r="A64" s="244" t="s">
        <v>332</v>
      </c>
      <c r="B64" s="239"/>
      <c r="C64" s="468"/>
      <c r="D64" s="244"/>
      <c r="E64" s="693">
        <v>68300</v>
      </c>
      <c r="F64" s="462">
        <v>65640</v>
      </c>
      <c r="G64" s="664">
        <v>66800</v>
      </c>
      <c r="H64" s="684">
        <v>66730.759999999995</v>
      </c>
      <c r="I64" s="348">
        <v>65500</v>
      </c>
      <c r="J64" s="348">
        <v>67592.83</v>
      </c>
      <c r="K64" s="573">
        <v>63580</v>
      </c>
      <c r="L64" s="573">
        <v>65039.07</v>
      </c>
      <c r="M64" s="365"/>
      <c r="N64" s="365"/>
    </row>
    <row r="65" spans="1:14" x14ac:dyDescent="0.3">
      <c r="A65" s="462" t="s">
        <v>331</v>
      </c>
      <c r="B65" s="463"/>
      <c r="C65" s="464"/>
      <c r="D65" s="464"/>
      <c r="E65" s="694">
        <v>80000</v>
      </c>
      <c r="F65" s="462">
        <v>104565</v>
      </c>
      <c r="G65" s="666">
        <v>103250</v>
      </c>
      <c r="H65" s="684">
        <v>103004.11</v>
      </c>
      <c r="I65" s="599">
        <v>101225</v>
      </c>
      <c r="J65" s="599">
        <v>103031.16</v>
      </c>
      <c r="K65" s="573">
        <v>97335</v>
      </c>
      <c r="L65" s="573">
        <v>99186.02</v>
      </c>
      <c r="M65" s="345"/>
      <c r="N65" s="345"/>
    </row>
    <row r="66" spans="1:14" x14ac:dyDescent="0.3">
      <c r="A66" s="244" t="s">
        <v>245</v>
      </c>
      <c r="B66" s="468"/>
      <c r="C66" s="244"/>
      <c r="D66" s="244"/>
      <c r="E66" s="694">
        <v>0</v>
      </c>
      <c r="F66" s="462">
        <v>8750</v>
      </c>
      <c r="G66" s="667">
        <v>8750</v>
      </c>
      <c r="H66" s="684">
        <v>8750.0400000000009</v>
      </c>
      <c r="I66" s="348">
        <v>8750</v>
      </c>
      <c r="J66" s="348">
        <v>8750</v>
      </c>
      <c r="K66" s="573">
        <v>8400</v>
      </c>
      <c r="L66" s="573">
        <v>8400</v>
      </c>
      <c r="M66" s="365"/>
      <c r="N66" s="365"/>
    </row>
    <row r="67" spans="1:14" x14ac:dyDescent="0.3">
      <c r="A67" s="462" t="s">
        <v>247</v>
      </c>
      <c r="B67" s="463"/>
      <c r="C67" s="462"/>
      <c r="D67" s="462"/>
      <c r="E67" s="694">
        <v>3600</v>
      </c>
      <c r="F67" s="462">
        <v>2400</v>
      </c>
      <c r="G67" s="666">
        <v>2400</v>
      </c>
      <c r="H67" s="684">
        <v>1288.01</v>
      </c>
      <c r="I67" s="599">
        <v>2400</v>
      </c>
      <c r="J67" s="599">
        <v>1113.72</v>
      </c>
      <c r="K67" s="573">
        <v>2100</v>
      </c>
      <c r="L67" s="573">
        <v>2009.57</v>
      </c>
      <c r="M67" s="345"/>
      <c r="N67" s="345"/>
    </row>
    <row r="68" spans="1:14" x14ac:dyDescent="0.3">
      <c r="A68" s="244" t="s">
        <v>223</v>
      </c>
      <c r="B68" s="468"/>
      <c r="C68" s="238"/>
      <c r="D68" s="238"/>
      <c r="E68" s="693">
        <v>600</v>
      </c>
      <c r="F68" s="462">
        <v>750</v>
      </c>
      <c r="G68" s="667">
        <v>600</v>
      </c>
      <c r="H68" s="684">
        <v>560.30999999999995</v>
      </c>
      <c r="I68" s="348">
        <v>600</v>
      </c>
      <c r="J68" s="348">
        <v>712.67</v>
      </c>
      <c r="K68" s="573">
        <v>1000</v>
      </c>
      <c r="L68" s="573">
        <v>742.48</v>
      </c>
      <c r="M68" s="365"/>
      <c r="N68" s="365"/>
    </row>
    <row r="69" spans="1:14" x14ac:dyDescent="0.3">
      <c r="A69" s="244" t="s">
        <v>172</v>
      </c>
      <c r="B69" s="468"/>
      <c r="C69" s="244"/>
      <c r="D69" s="244"/>
      <c r="E69" s="693">
        <v>1200</v>
      </c>
      <c r="F69" s="462">
        <v>1500</v>
      </c>
      <c r="G69" s="664">
        <v>1500</v>
      </c>
      <c r="H69" s="684">
        <v>1027.3399999999999</v>
      </c>
      <c r="I69" s="348">
        <v>1650</v>
      </c>
      <c r="J69" s="348">
        <v>1264.54</v>
      </c>
      <c r="K69" s="573">
        <v>1500</v>
      </c>
      <c r="L69" s="573">
        <v>553.28</v>
      </c>
      <c r="M69" s="365"/>
      <c r="N69" s="365"/>
    </row>
    <row r="70" spans="1:14" x14ac:dyDescent="0.3">
      <c r="A70" s="244" t="s">
        <v>56</v>
      </c>
      <c r="B70" s="468"/>
      <c r="C70" s="244"/>
      <c r="D70" s="244"/>
      <c r="E70" s="693">
        <v>1200</v>
      </c>
      <c r="F70" s="462">
        <v>1600</v>
      </c>
      <c r="G70" s="664">
        <v>1800</v>
      </c>
      <c r="H70" s="684">
        <v>1071.51</v>
      </c>
      <c r="I70" s="348">
        <v>2750</v>
      </c>
      <c r="J70" s="348">
        <v>1211.56</v>
      </c>
      <c r="K70" s="573">
        <v>4400</v>
      </c>
      <c r="L70" s="573">
        <v>1334.02</v>
      </c>
      <c r="M70" s="365"/>
      <c r="N70" s="365"/>
    </row>
    <row r="71" spans="1:14" x14ac:dyDescent="0.3">
      <c r="A71" s="244" t="s">
        <v>158</v>
      </c>
      <c r="B71" s="468"/>
      <c r="C71" s="244"/>
      <c r="D71" s="244"/>
      <c r="E71" s="693">
        <v>4000</v>
      </c>
      <c r="F71" s="462">
        <v>15000</v>
      </c>
      <c r="G71" s="664">
        <v>16000</v>
      </c>
      <c r="H71" s="684">
        <v>14088.83</v>
      </c>
      <c r="I71" s="348">
        <v>16500</v>
      </c>
      <c r="J71" s="348">
        <v>13610.3</v>
      </c>
      <c r="K71" s="573">
        <v>18000</v>
      </c>
      <c r="L71" s="573">
        <v>14706.94</v>
      </c>
      <c r="M71" s="365"/>
      <c r="N71" s="365"/>
    </row>
    <row r="72" spans="1:14" x14ac:dyDescent="0.3">
      <c r="A72" s="9" t="s">
        <v>73</v>
      </c>
      <c r="B72" s="63"/>
      <c r="C72" s="276"/>
      <c r="D72" s="49"/>
      <c r="E72" s="494">
        <f>SUM(E44:E71)</f>
        <v>489080</v>
      </c>
      <c r="F72" s="494">
        <f>SUM(F44:F71)</f>
        <v>551920</v>
      </c>
      <c r="G72" s="668">
        <f>SUM(G44:G71)</f>
        <v>529920</v>
      </c>
      <c r="H72" s="668">
        <f>SUM(H44:H71)</f>
        <v>528201.56999999995</v>
      </c>
      <c r="I72" s="601">
        <f t="shared" ref="I72:L72" si="2">SUM(I44:I71)</f>
        <v>526555</v>
      </c>
      <c r="J72" s="601">
        <f t="shared" si="2"/>
        <v>513343.72999999986</v>
      </c>
      <c r="K72" s="582">
        <f t="shared" si="2"/>
        <v>522525</v>
      </c>
      <c r="L72" s="582">
        <f t="shared" si="2"/>
        <v>508108.25000000006</v>
      </c>
      <c r="M72" s="365"/>
      <c r="N72" s="365"/>
    </row>
    <row r="73" spans="1:14" x14ac:dyDescent="0.3">
      <c r="A73" s="612"/>
      <c r="B73" s="49"/>
      <c r="C73" s="49"/>
      <c r="D73" s="49"/>
      <c r="E73" s="49"/>
      <c r="F73" s="244"/>
      <c r="G73" s="654"/>
      <c r="H73" s="684"/>
      <c r="I73" s="348"/>
      <c r="J73" s="348"/>
      <c r="K73" s="573"/>
      <c r="L73" s="573"/>
      <c r="M73" s="365"/>
      <c r="N73" s="365"/>
    </row>
    <row r="74" spans="1:14" x14ac:dyDescent="0.3">
      <c r="A74" s="9" t="s">
        <v>74</v>
      </c>
      <c r="B74" s="49"/>
      <c r="C74" s="49"/>
      <c r="D74" s="49"/>
      <c r="E74" s="49"/>
      <c r="F74" s="244"/>
      <c r="G74" s="654"/>
      <c r="H74" s="684"/>
      <c r="I74" s="348"/>
      <c r="J74" s="348"/>
      <c r="K74" s="573"/>
      <c r="L74" s="573"/>
      <c r="M74" s="365"/>
      <c r="N74" s="365"/>
    </row>
    <row r="75" spans="1:14" x14ac:dyDescent="0.3">
      <c r="A75" s="244" t="s">
        <v>197</v>
      </c>
      <c r="B75" s="244"/>
      <c r="C75" s="244"/>
      <c r="D75" s="244"/>
      <c r="E75" s="244">
        <v>36000</v>
      </c>
      <c r="F75" s="485">
        <v>35375</v>
      </c>
      <c r="G75" s="664">
        <v>35375</v>
      </c>
      <c r="H75" s="684">
        <v>35375</v>
      </c>
      <c r="I75" s="348">
        <v>34000</v>
      </c>
      <c r="J75" s="348">
        <v>25814.55</v>
      </c>
      <c r="K75" s="579">
        <v>32760</v>
      </c>
      <c r="L75" s="579">
        <v>35061.35</v>
      </c>
      <c r="M75" s="365"/>
      <c r="N75" s="352"/>
    </row>
    <row r="76" spans="1:14" x14ac:dyDescent="0.3">
      <c r="A76" s="244" t="s">
        <v>198</v>
      </c>
      <c r="B76" s="244"/>
      <c r="C76" s="244"/>
      <c r="D76" s="244"/>
      <c r="E76" s="244">
        <v>12750</v>
      </c>
      <c r="F76" s="485">
        <v>12500</v>
      </c>
      <c r="G76" s="664">
        <v>12500</v>
      </c>
      <c r="H76" s="684">
        <v>12500</v>
      </c>
      <c r="I76" s="348">
        <v>12000</v>
      </c>
      <c r="J76" s="348">
        <v>11509.39</v>
      </c>
      <c r="K76" s="573">
        <v>12980</v>
      </c>
      <c r="L76" s="573">
        <v>12495.43</v>
      </c>
      <c r="M76" s="365"/>
      <c r="N76" s="352"/>
    </row>
    <row r="77" spans="1:14" x14ac:dyDescent="0.3">
      <c r="A77" s="244" t="s">
        <v>345</v>
      </c>
      <c r="B77" s="244"/>
      <c r="C77" s="244"/>
      <c r="D77" s="244"/>
      <c r="E77" s="244">
        <v>4000</v>
      </c>
      <c r="F77" s="485">
        <v>3900</v>
      </c>
      <c r="G77" s="664">
        <v>3900</v>
      </c>
      <c r="H77" s="684">
        <v>2812.98</v>
      </c>
      <c r="I77" s="348">
        <v>3750</v>
      </c>
      <c r="J77" s="348">
        <v>3750</v>
      </c>
      <c r="K77" s="573">
        <v>4330</v>
      </c>
      <c r="L77" s="573">
        <v>4330</v>
      </c>
      <c r="M77" s="365"/>
      <c r="N77" s="352"/>
    </row>
    <row r="78" spans="1:14" x14ac:dyDescent="0.3">
      <c r="A78" s="244" t="s">
        <v>346</v>
      </c>
      <c r="B78" s="244"/>
      <c r="C78" s="244"/>
      <c r="D78" s="244"/>
      <c r="E78" s="244">
        <v>4775</v>
      </c>
      <c r="F78" s="485">
        <v>4680</v>
      </c>
      <c r="G78" s="664">
        <v>4680</v>
      </c>
      <c r="H78" s="684">
        <v>4029.64</v>
      </c>
      <c r="I78" s="348">
        <v>4500</v>
      </c>
      <c r="J78" s="348">
        <v>4500</v>
      </c>
      <c r="K78" s="573">
        <v>4870</v>
      </c>
      <c r="L78" s="573">
        <v>4368.32</v>
      </c>
      <c r="M78" s="365"/>
      <c r="N78" s="352"/>
    </row>
    <row r="79" spans="1:14" x14ac:dyDescent="0.3">
      <c r="A79" s="244" t="s">
        <v>313</v>
      </c>
      <c r="B79" s="244"/>
      <c r="C79" s="244"/>
      <c r="D79" s="244"/>
      <c r="E79" s="244">
        <v>4700</v>
      </c>
      <c r="F79" s="462">
        <v>4600</v>
      </c>
      <c r="G79" s="664">
        <v>4500</v>
      </c>
      <c r="H79" s="684">
        <v>2333.0300000000002</v>
      </c>
      <c r="I79" s="348">
        <v>4000</v>
      </c>
      <c r="J79" s="348">
        <v>4540.29</v>
      </c>
      <c r="K79" s="573">
        <v>8500</v>
      </c>
      <c r="L79" s="573">
        <v>3369.05</v>
      </c>
      <c r="M79" s="365"/>
      <c r="N79" s="352"/>
    </row>
    <row r="80" spans="1:14" x14ac:dyDescent="0.3">
      <c r="A80" s="462" t="s">
        <v>326</v>
      </c>
      <c r="B80" s="462"/>
      <c r="C80" s="462"/>
      <c r="D80" s="462"/>
      <c r="E80" s="244">
        <v>15000</v>
      </c>
      <c r="F80" s="462">
        <v>18500</v>
      </c>
      <c r="G80" s="665">
        <v>20500</v>
      </c>
      <c r="H80" s="684">
        <v>13384.93</v>
      </c>
      <c r="I80" s="599">
        <v>20500</v>
      </c>
      <c r="J80" s="599">
        <v>14317.25</v>
      </c>
      <c r="K80" s="573">
        <v>20500</v>
      </c>
      <c r="L80" s="573">
        <v>16481.25</v>
      </c>
      <c r="M80" s="365"/>
      <c r="N80" s="352"/>
    </row>
    <row r="81" spans="1:14" x14ac:dyDescent="0.3">
      <c r="A81" s="244" t="s">
        <v>327</v>
      </c>
      <c r="B81" s="244"/>
      <c r="C81" s="244"/>
      <c r="D81" s="244"/>
      <c r="E81" s="244">
        <v>18400</v>
      </c>
      <c r="F81" s="462">
        <v>18000</v>
      </c>
      <c r="G81" s="664">
        <v>18000</v>
      </c>
      <c r="H81" s="684">
        <v>18476.54</v>
      </c>
      <c r="I81" s="348">
        <v>18000</v>
      </c>
      <c r="J81" s="348">
        <v>16465.939999999999</v>
      </c>
      <c r="K81" s="573">
        <v>15300</v>
      </c>
      <c r="L81" s="573">
        <v>14912.11</v>
      </c>
      <c r="M81" s="365"/>
      <c r="N81" s="352"/>
    </row>
    <row r="82" spans="1:14" x14ac:dyDescent="0.3">
      <c r="A82" s="244" t="s">
        <v>325</v>
      </c>
      <c r="B82" s="244"/>
      <c r="C82" s="244"/>
      <c r="D82" s="244"/>
      <c r="E82" s="507">
        <f t="shared" ref="E82" si="3">F82*1.02</f>
        <v>48450</v>
      </c>
      <c r="F82" s="490">
        <v>47500</v>
      </c>
      <c r="G82" s="669">
        <v>47500</v>
      </c>
      <c r="H82" s="685">
        <v>41828.82</v>
      </c>
      <c r="I82" s="600">
        <v>47500</v>
      </c>
      <c r="J82" s="600">
        <v>41192.230000000003</v>
      </c>
      <c r="K82" s="580">
        <v>50000</v>
      </c>
      <c r="L82" s="580">
        <v>30662.28</v>
      </c>
      <c r="M82" s="365"/>
      <c r="N82" s="352"/>
    </row>
    <row r="83" spans="1:14" x14ac:dyDescent="0.3">
      <c r="A83" s="57" t="s">
        <v>87</v>
      </c>
      <c r="B83" s="49"/>
      <c r="C83" s="49"/>
      <c r="D83" s="49"/>
      <c r="E83" s="280">
        <f>SUM(E75:E82)</f>
        <v>144075</v>
      </c>
      <c r="F83" s="280">
        <f>SUM(F75:F82)</f>
        <v>145055</v>
      </c>
      <c r="G83" s="667">
        <f>SUM(G75:G82)</f>
        <v>146955</v>
      </c>
      <c r="H83" s="667">
        <f>SUM(H75:H82)</f>
        <v>130740.94</v>
      </c>
      <c r="I83" s="344">
        <f t="shared" ref="I83:L83" si="4">SUM(I75:I82)</f>
        <v>144250</v>
      </c>
      <c r="J83" s="344">
        <f t="shared" si="4"/>
        <v>122089.65</v>
      </c>
      <c r="K83" s="581">
        <f t="shared" si="4"/>
        <v>149240</v>
      </c>
      <c r="L83" s="581">
        <f t="shared" si="4"/>
        <v>121679.79</v>
      </c>
      <c r="M83" s="365"/>
      <c r="N83" s="365"/>
    </row>
    <row r="84" spans="1:14" x14ac:dyDescent="0.3">
      <c r="A84" s="49"/>
      <c r="B84" s="49"/>
      <c r="C84" s="49"/>
      <c r="D84" s="49"/>
      <c r="E84" s="49"/>
      <c r="F84" s="244"/>
      <c r="G84" s="654"/>
      <c r="H84" s="684"/>
      <c r="I84" s="348"/>
      <c r="J84" s="348"/>
      <c r="K84" s="573"/>
      <c r="L84" s="573"/>
      <c r="M84" s="365"/>
      <c r="N84" s="365"/>
    </row>
    <row r="85" spans="1:14" x14ac:dyDescent="0.3">
      <c r="A85" s="9" t="s">
        <v>88</v>
      </c>
      <c r="B85" s="49"/>
      <c r="C85" s="49"/>
      <c r="D85" s="49"/>
      <c r="E85" s="49"/>
      <c r="F85" s="244"/>
      <c r="G85" s="654"/>
      <c r="H85" s="684"/>
      <c r="I85" s="348"/>
      <c r="J85" s="348"/>
      <c r="K85" s="573"/>
      <c r="L85" s="573"/>
      <c r="M85" s="365"/>
      <c r="N85" s="365"/>
    </row>
    <row r="86" spans="1:14" x14ac:dyDescent="0.3">
      <c r="A86" s="485" t="s">
        <v>287</v>
      </c>
      <c r="B86" s="244"/>
      <c r="C86" s="244"/>
      <c r="D86" s="244"/>
      <c r="E86" s="244">
        <v>0</v>
      </c>
      <c r="F86" s="462">
        <v>0</v>
      </c>
      <c r="G86" s="664">
        <v>0</v>
      </c>
      <c r="H86" s="684">
        <v>0</v>
      </c>
      <c r="I86" s="348">
        <v>250</v>
      </c>
      <c r="J86" s="348">
        <v>0</v>
      </c>
      <c r="K86" s="573">
        <v>300</v>
      </c>
      <c r="L86" s="573">
        <v>0</v>
      </c>
      <c r="M86" s="365"/>
      <c r="N86" s="365"/>
    </row>
    <row r="87" spans="1:14" x14ac:dyDescent="0.3">
      <c r="A87" s="244" t="s">
        <v>70</v>
      </c>
      <c r="B87" s="244"/>
      <c r="C87" s="244"/>
      <c r="D87" s="244"/>
      <c r="E87" s="244">
        <v>1000</v>
      </c>
      <c r="F87" s="462">
        <v>1000</v>
      </c>
      <c r="G87" s="664">
        <v>750</v>
      </c>
      <c r="H87" s="684">
        <v>266.70999999999998</v>
      </c>
      <c r="I87" s="348">
        <v>1000</v>
      </c>
      <c r="J87" s="348">
        <v>1221.82</v>
      </c>
      <c r="K87" s="573">
        <v>1000</v>
      </c>
      <c r="L87" s="573">
        <v>349.37</v>
      </c>
      <c r="M87" s="365"/>
      <c r="N87" s="352"/>
    </row>
    <row r="88" spans="1:14" x14ac:dyDescent="0.3">
      <c r="A88" s="244" t="s">
        <v>222</v>
      </c>
      <c r="B88" s="244"/>
      <c r="C88" s="244"/>
      <c r="D88" s="244"/>
      <c r="E88" s="244">
        <v>150</v>
      </c>
      <c r="F88" s="462">
        <v>150</v>
      </c>
      <c r="G88" s="664">
        <v>150</v>
      </c>
      <c r="H88" s="684"/>
      <c r="I88" s="348">
        <v>250</v>
      </c>
      <c r="J88" s="348"/>
      <c r="K88" s="573">
        <v>300</v>
      </c>
      <c r="L88" s="573">
        <v>0</v>
      </c>
      <c r="M88" s="365"/>
      <c r="N88" s="352"/>
    </row>
    <row r="89" spans="1:14" x14ac:dyDescent="0.3">
      <c r="A89" s="244" t="s">
        <v>308</v>
      </c>
      <c r="B89" s="244"/>
      <c r="C89" s="244"/>
      <c r="D89" s="244"/>
      <c r="E89" s="462">
        <v>750</v>
      </c>
      <c r="F89" s="462">
        <v>0</v>
      </c>
      <c r="G89" s="664">
        <v>750</v>
      </c>
      <c r="H89" s="684">
        <v>316</v>
      </c>
      <c r="I89" s="348">
        <v>750</v>
      </c>
      <c r="J89" s="348">
        <v>560</v>
      </c>
      <c r="K89" s="573">
        <v>750</v>
      </c>
      <c r="L89" s="573">
        <v>566</v>
      </c>
      <c r="M89" s="365"/>
      <c r="N89" s="352"/>
    </row>
    <row r="90" spans="1:14" x14ac:dyDescent="0.3">
      <c r="A90" s="244" t="s">
        <v>94</v>
      </c>
      <c r="B90" s="244"/>
      <c r="C90" s="244"/>
      <c r="D90" s="244"/>
      <c r="E90" s="244">
        <v>1200</v>
      </c>
      <c r="F90" s="462">
        <v>1200</v>
      </c>
      <c r="G90" s="664">
        <v>1200</v>
      </c>
      <c r="H90" s="684">
        <v>861.57</v>
      </c>
      <c r="I90" s="348">
        <v>1200</v>
      </c>
      <c r="J90" s="348">
        <v>997.14</v>
      </c>
      <c r="K90" s="573">
        <v>1000</v>
      </c>
      <c r="L90" s="573">
        <v>1014.45</v>
      </c>
      <c r="M90" s="365"/>
      <c r="N90" s="352"/>
    </row>
    <row r="91" spans="1:14" x14ac:dyDescent="0.3">
      <c r="A91" s="244" t="s">
        <v>338</v>
      </c>
      <c r="B91" s="244"/>
      <c r="C91" s="244"/>
      <c r="D91" s="244"/>
      <c r="E91" s="244">
        <v>2400</v>
      </c>
      <c r="F91" s="462">
        <v>2400</v>
      </c>
      <c r="G91" s="664">
        <v>4200</v>
      </c>
      <c r="H91" s="684">
        <v>539.70000000000005</v>
      </c>
      <c r="I91" s="348">
        <v>4200</v>
      </c>
      <c r="J91" s="348">
        <v>691.67</v>
      </c>
      <c r="K91" s="573">
        <v>4200</v>
      </c>
      <c r="L91" s="573">
        <v>753.05</v>
      </c>
      <c r="M91" s="365"/>
      <c r="N91" s="365"/>
    </row>
    <row r="92" spans="1:14" x14ac:dyDescent="0.3">
      <c r="A92" s="244" t="s">
        <v>95</v>
      </c>
      <c r="B92" s="244"/>
      <c r="C92" s="244"/>
      <c r="D92" s="244"/>
      <c r="E92" s="244">
        <v>0</v>
      </c>
      <c r="F92" s="462">
        <v>0</v>
      </c>
      <c r="G92" s="664">
        <v>1200</v>
      </c>
      <c r="H92" s="684"/>
      <c r="I92" s="348">
        <v>1500</v>
      </c>
      <c r="J92" s="348">
        <v>1002.71</v>
      </c>
      <c r="K92" s="573">
        <v>1500</v>
      </c>
      <c r="L92" s="573">
        <v>617</v>
      </c>
      <c r="M92" s="365"/>
      <c r="N92" s="352"/>
    </row>
    <row r="93" spans="1:14" x14ac:dyDescent="0.3">
      <c r="A93" s="244" t="s">
        <v>347</v>
      </c>
      <c r="B93" s="244"/>
      <c r="C93" s="244"/>
      <c r="D93" s="244"/>
      <c r="E93" s="244">
        <v>200</v>
      </c>
      <c r="F93" s="462">
        <v>200</v>
      </c>
      <c r="G93" s="664">
        <v>200</v>
      </c>
      <c r="H93" s="684">
        <v>148.69999999999999</v>
      </c>
      <c r="I93" s="348">
        <v>250</v>
      </c>
      <c r="J93" s="348">
        <v>148.69999999999999</v>
      </c>
      <c r="K93" s="573">
        <v>450</v>
      </c>
      <c r="L93" s="573">
        <v>153.69999999999999</v>
      </c>
      <c r="M93" s="365"/>
      <c r="N93" s="352"/>
    </row>
    <row r="94" spans="1:14" x14ac:dyDescent="0.3">
      <c r="A94" s="244" t="s">
        <v>296</v>
      </c>
      <c r="B94" s="244"/>
      <c r="C94" s="244"/>
      <c r="D94" s="244"/>
      <c r="E94" s="244">
        <v>0</v>
      </c>
      <c r="F94" s="462">
        <v>2000</v>
      </c>
      <c r="G94" s="664">
        <v>0</v>
      </c>
      <c r="H94" s="684"/>
      <c r="I94" s="348">
        <v>0</v>
      </c>
      <c r="J94" s="348"/>
      <c r="K94" s="573">
        <v>0</v>
      </c>
      <c r="L94" s="573">
        <v>0</v>
      </c>
      <c r="M94" s="365"/>
      <c r="N94" s="352"/>
    </row>
    <row r="95" spans="1:14" x14ac:dyDescent="0.3">
      <c r="A95" s="244" t="s">
        <v>293</v>
      </c>
      <c r="B95" s="244"/>
      <c r="C95" s="244"/>
      <c r="D95" s="244"/>
      <c r="E95" s="244">
        <v>2000</v>
      </c>
      <c r="F95" s="462">
        <v>2000</v>
      </c>
      <c r="G95" s="664">
        <v>2000</v>
      </c>
      <c r="H95" s="684">
        <v>1735.01</v>
      </c>
      <c r="I95" s="348">
        <v>2000</v>
      </c>
      <c r="J95" s="348">
        <v>993.77</v>
      </c>
      <c r="K95" s="573">
        <v>2250</v>
      </c>
      <c r="L95" s="573">
        <v>1621.28</v>
      </c>
      <c r="M95" s="365"/>
      <c r="N95" s="352"/>
    </row>
    <row r="96" spans="1:14" x14ac:dyDescent="0.3">
      <c r="A96" s="244" t="s">
        <v>99</v>
      </c>
      <c r="B96" s="244"/>
      <c r="C96" s="244"/>
      <c r="D96" s="244"/>
      <c r="E96" s="244">
        <v>3000</v>
      </c>
      <c r="F96" s="462">
        <v>3000</v>
      </c>
      <c r="G96" s="664">
        <v>2500</v>
      </c>
      <c r="H96" s="684">
        <v>2102.4499999999998</v>
      </c>
      <c r="I96" s="348">
        <v>3000</v>
      </c>
      <c r="J96" s="348">
        <v>2818.36</v>
      </c>
      <c r="K96" s="573">
        <v>3000</v>
      </c>
      <c r="L96" s="573">
        <v>2442.9699999999998</v>
      </c>
      <c r="M96" s="365"/>
      <c r="N96" s="352"/>
    </row>
    <row r="97" spans="1:14" x14ac:dyDescent="0.3">
      <c r="A97" s="462" t="s">
        <v>351</v>
      </c>
      <c r="B97" s="462"/>
      <c r="C97" s="462"/>
      <c r="D97" s="462"/>
      <c r="E97" s="462">
        <v>0</v>
      </c>
      <c r="F97" s="462">
        <v>0</v>
      </c>
      <c r="G97" s="665">
        <v>1500</v>
      </c>
      <c r="H97" s="684"/>
      <c r="I97" s="599">
        <v>3000</v>
      </c>
      <c r="J97" s="599">
        <v>30</v>
      </c>
      <c r="K97" s="573">
        <v>3000</v>
      </c>
      <c r="L97" s="573">
        <v>0</v>
      </c>
      <c r="M97" s="345"/>
      <c r="N97" s="352"/>
    </row>
    <row r="98" spans="1:14" x14ac:dyDescent="0.3">
      <c r="A98" s="244" t="s">
        <v>97</v>
      </c>
      <c r="B98" s="492"/>
      <c r="C98" s="493"/>
      <c r="D98" s="244"/>
      <c r="E98" s="244">
        <v>1500</v>
      </c>
      <c r="F98" s="462">
        <v>3000</v>
      </c>
      <c r="G98" s="664">
        <v>3000</v>
      </c>
      <c r="H98" s="684">
        <v>-534.79999999999995</v>
      </c>
      <c r="I98" s="348">
        <v>4500</v>
      </c>
      <c r="J98" s="348">
        <v>-347.4</v>
      </c>
      <c r="K98" s="573">
        <v>6000</v>
      </c>
      <c r="L98" s="573">
        <v>1227.3900000000001</v>
      </c>
      <c r="M98" s="365"/>
      <c r="N98" s="352"/>
    </row>
    <row r="99" spans="1:14" x14ac:dyDescent="0.3">
      <c r="A99" s="244" t="s">
        <v>190</v>
      </c>
      <c r="B99" s="492"/>
      <c r="C99" s="493"/>
      <c r="D99" s="244"/>
      <c r="E99" s="244">
        <v>150</v>
      </c>
      <c r="F99" s="462">
        <v>150</v>
      </c>
      <c r="G99" s="664">
        <v>150</v>
      </c>
      <c r="H99" s="684">
        <v>150</v>
      </c>
      <c r="I99" s="348">
        <v>150</v>
      </c>
      <c r="J99" s="348"/>
      <c r="K99" s="573">
        <v>150</v>
      </c>
      <c r="L99" s="573">
        <v>69.069999999999993</v>
      </c>
      <c r="M99" s="365"/>
      <c r="N99" s="352"/>
    </row>
    <row r="100" spans="1:14" x14ac:dyDescent="0.3">
      <c r="A100" s="244" t="s">
        <v>90</v>
      </c>
      <c r="B100" s="244"/>
      <c r="C100" s="244"/>
      <c r="D100" s="244"/>
      <c r="E100" s="244">
        <v>150</v>
      </c>
      <c r="F100" s="462">
        <v>150</v>
      </c>
      <c r="G100" s="664">
        <v>150</v>
      </c>
      <c r="H100" s="684">
        <v>164.82</v>
      </c>
      <c r="I100" s="348">
        <v>250</v>
      </c>
      <c r="J100" s="348">
        <v>428.17</v>
      </c>
      <c r="K100" s="573">
        <v>300</v>
      </c>
      <c r="L100" s="573">
        <v>214</v>
      </c>
      <c r="M100" s="365"/>
      <c r="N100" s="352"/>
    </row>
    <row r="101" spans="1:14" x14ac:dyDescent="0.3">
      <c r="A101" s="244" t="s">
        <v>92</v>
      </c>
      <c r="B101" s="244"/>
      <c r="C101" s="244"/>
      <c r="D101" s="244"/>
      <c r="E101" s="244">
        <v>150</v>
      </c>
      <c r="F101" s="462">
        <v>150</v>
      </c>
      <c r="G101" s="664">
        <v>150</v>
      </c>
      <c r="H101" s="684"/>
      <c r="I101" s="348">
        <v>250</v>
      </c>
      <c r="J101" s="348">
        <v>91.65</v>
      </c>
      <c r="K101" s="573">
        <v>300</v>
      </c>
      <c r="L101" s="573">
        <v>55.97</v>
      </c>
      <c r="M101" s="365"/>
      <c r="N101" s="352"/>
    </row>
    <row r="102" spans="1:14" x14ac:dyDescent="0.3">
      <c r="A102" s="244" t="s">
        <v>178</v>
      </c>
      <c r="B102" s="244"/>
      <c r="C102" s="244"/>
      <c r="D102" s="244"/>
      <c r="E102" s="244">
        <v>150</v>
      </c>
      <c r="F102" s="462">
        <v>150</v>
      </c>
      <c r="G102" s="664">
        <v>150</v>
      </c>
      <c r="H102" s="684"/>
      <c r="I102" s="348">
        <v>250</v>
      </c>
      <c r="J102" s="348">
        <v>77.02</v>
      </c>
      <c r="K102" s="573">
        <v>300</v>
      </c>
      <c r="L102" s="573">
        <v>0</v>
      </c>
      <c r="M102" s="365"/>
      <c r="N102" s="352"/>
    </row>
    <row r="103" spans="1:14" x14ac:dyDescent="0.3">
      <c r="A103" s="244" t="s">
        <v>288</v>
      </c>
      <c r="B103" s="244"/>
      <c r="C103" s="244"/>
      <c r="D103" s="244"/>
      <c r="E103" s="462">
        <v>1500</v>
      </c>
      <c r="F103" s="462">
        <v>2000</v>
      </c>
      <c r="G103" s="664">
        <v>2000</v>
      </c>
      <c r="H103" s="684">
        <v>1989.81</v>
      </c>
      <c r="I103" s="348">
        <v>2600</v>
      </c>
      <c r="J103" s="348">
        <v>1964.97</v>
      </c>
      <c r="K103" s="573">
        <v>2800</v>
      </c>
      <c r="L103" s="573">
        <v>2947.21</v>
      </c>
      <c r="M103" s="365"/>
      <c r="N103" s="352"/>
    </row>
    <row r="104" spans="1:14" x14ac:dyDescent="0.3">
      <c r="A104" s="9" t="s">
        <v>106</v>
      </c>
      <c r="B104" s="49"/>
      <c r="C104" s="49"/>
      <c r="D104" s="49"/>
      <c r="E104" s="494">
        <f t="shared" ref="E104:L104" si="5">SUM(E86:E103)</f>
        <v>14300</v>
      </c>
      <c r="F104" s="494">
        <f t="shared" si="5"/>
        <v>17550</v>
      </c>
      <c r="G104" s="668">
        <f t="shared" si="5"/>
        <v>20050</v>
      </c>
      <c r="H104" s="668">
        <f t="shared" si="5"/>
        <v>7739.9699999999993</v>
      </c>
      <c r="I104" s="601">
        <f t="shared" si="5"/>
        <v>25400</v>
      </c>
      <c r="J104" s="601">
        <f t="shared" si="5"/>
        <v>10678.58</v>
      </c>
      <c r="K104" s="582">
        <f t="shared" si="5"/>
        <v>27600</v>
      </c>
      <c r="L104" s="582">
        <f t="shared" si="5"/>
        <v>12031.46</v>
      </c>
      <c r="M104" s="365"/>
      <c r="N104" s="365"/>
    </row>
    <row r="105" spans="1:14" x14ac:dyDescent="0.3">
      <c r="A105" s="9"/>
      <c r="B105" s="49"/>
      <c r="C105" s="49"/>
      <c r="D105" s="49"/>
      <c r="E105" s="49"/>
      <c r="F105" s="244"/>
      <c r="G105" s="654"/>
      <c r="H105" s="684"/>
      <c r="I105" s="348"/>
      <c r="J105" s="348"/>
      <c r="K105" s="573"/>
      <c r="L105" s="573"/>
      <c r="M105" s="365"/>
      <c r="N105" s="365"/>
    </row>
    <row r="106" spans="1:14" x14ac:dyDescent="0.3">
      <c r="A106" s="9" t="s">
        <v>321</v>
      </c>
      <c r="B106" s="49"/>
      <c r="C106" s="49"/>
      <c r="D106" s="49"/>
      <c r="E106" s="49"/>
      <c r="F106" s="244"/>
      <c r="G106" s="654"/>
      <c r="H106" s="684"/>
      <c r="I106" s="348"/>
      <c r="J106" s="348"/>
      <c r="K106" s="573"/>
      <c r="L106" s="573"/>
      <c r="M106" s="365"/>
      <c r="N106" s="365"/>
    </row>
    <row r="107" spans="1:14" x14ac:dyDescent="0.3">
      <c r="A107" s="485" t="s">
        <v>348</v>
      </c>
      <c r="B107" s="244"/>
      <c r="C107" s="244"/>
      <c r="D107" s="244"/>
      <c r="E107" s="462">
        <v>1500</v>
      </c>
      <c r="F107" s="462">
        <v>1000</v>
      </c>
      <c r="G107" s="654">
        <v>1000</v>
      </c>
      <c r="H107" s="684">
        <v>1000</v>
      </c>
      <c r="I107" s="348">
        <v>1000</v>
      </c>
      <c r="J107" s="348">
        <v>1000</v>
      </c>
      <c r="K107" s="583">
        <v>1000</v>
      </c>
      <c r="L107" s="583">
        <v>1000</v>
      </c>
      <c r="M107" s="365"/>
      <c r="N107" s="365"/>
    </row>
    <row r="108" spans="1:14" x14ac:dyDescent="0.3">
      <c r="A108" s="244" t="s">
        <v>349</v>
      </c>
      <c r="B108" s="244"/>
      <c r="C108" s="244"/>
      <c r="D108" s="244"/>
      <c r="E108" s="244">
        <v>1500</v>
      </c>
      <c r="F108" s="462">
        <v>1000</v>
      </c>
      <c r="G108" s="654">
        <v>1000</v>
      </c>
      <c r="H108" s="684">
        <v>537.05999999999995</v>
      </c>
      <c r="I108" s="348">
        <v>1000</v>
      </c>
      <c r="J108" s="348">
        <v>623.24</v>
      </c>
      <c r="K108" s="583">
        <v>1000</v>
      </c>
      <c r="L108" s="583">
        <v>1000</v>
      </c>
      <c r="M108" s="365"/>
      <c r="N108" s="352"/>
    </row>
    <row r="109" spans="1:14" x14ac:dyDescent="0.3">
      <c r="A109" s="244" t="s">
        <v>237</v>
      </c>
      <c r="B109" s="244"/>
      <c r="C109" s="244"/>
      <c r="D109" s="244"/>
      <c r="E109" s="244">
        <v>4800</v>
      </c>
      <c r="F109" s="462">
        <v>4700</v>
      </c>
      <c r="G109" s="654">
        <v>4700</v>
      </c>
      <c r="H109" s="684">
        <v>4700</v>
      </c>
      <c r="I109" s="348">
        <v>4700</v>
      </c>
      <c r="J109" s="348">
        <v>3020.2</v>
      </c>
      <c r="K109" s="583">
        <v>4700</v>
      </c>
      <c r="L109" s="583">
        <v>4009.85</v>
      </c>
      <c r="M109" s="365"/>
      <c r="N109" s="352"/>
    </row>
    <row r="110" spans="1:14" x14ac:dyDescent="0.3">
      <c r="A110" s="244" t="s">
        <v>108</v>
      </c>
      <c r="B110" s="244"/>
      <c r="C110" s="244"/>
      <c r="D110" s="244"/>
      <c r="E110" s="244">
        <v>650</v>
      </c>
      <c r="F110" s="462">
        <v>625</v>
      </c>
      <c r="G110" s="654">
        <v>625</v>
      </c>
      <c r="H110" s="684">
        <v>625</v>
      </c>
      <c r="I110" s="348">
        <v>625</v>
      </c>
      <c r="J110" s="348">
        <v>75</v>
      </c>
      <c r="K110" s="583">
        <v>625</v>
      </c>
      <c r="L110" s="583">
        <v>241.6</v>
      </c>
      <c r="M110" s="365"/>
      <c r="N110" s="352"/>
    </row>
    <row r="111" spans="1:14" x14ac:dyDescent="0.3">
      <c r="A111" s="244" t="s">
        <v>335</v>
      </c>
      <c r="B111" s="244"/>
      <c r="C111" s="244"/>
      <c r="D111" s="244"/>
      <c r="E111" s="244">
        <v>4000</v>
      </c>
      <c r="F111" s="462">
        <v>3500</v>
      </c>
      <c r="G111" s="654">
        <v>3250</v>
      </c>
      <c r="H111" s="684">
        <v>4031.66</v>
      </c>
      <c r="I111" s="348">
        <v>3250</v>
      </c>
      <c r="J111" s="348">
        <v>3543.46</v>
      </c>
      <c r="K111" s="583">
        <v>3250</v>
      </c>
      <c r="L111" s="583">
        <v>4476.7700000000004</v>
      </c>
      <c r="M111" s="365"/>
      <c r="N111" s="352"/>
    </row>
    <row r="112" spans="1:14" x14ac:dyDescent="0.3">
      <c r="A112" s="244" t="s">
        <v>350</v>
      </c>
      <c r="B112" s="244"/>
      <c r="C112" s="244"/>
      <c r="D112" s="244"/>
      <c r="E112" s="244">
        <v>1500</v>
      </c>
      <c r="F112" s="462">
        <v>1000</v>
      </c>
      <c r="G112" s="654">
        <v>1000</v>
      </c>
      <c r="H112" s="684">
        <v>1000</v>
      </c>
      <c r="I112" s="348">
        <v>1000</v>
      </c>
      <c r="J112" s="348">
        <v>1000</v>
      </c>
      <c r="K112" s="583">
        <v>1000</v>
      </c>
      <c r="L112" s="583">
        <v>1000</v>
      </c>
      <c r="M112" s="365"/>
      <c r="N112" s="352"/>
    </row>
    <row r="113" spans="1:14" x14ac:dyDescent="0.3">
      <c r="A113" s="462" t="s">
        <v>238</v>
      </c>
      <c r="B113" s="462"/>
      <c r="C113" s="462"/>
      <c r="D113" s="462"/>
      <c r="E113" s="462">
        <v>4250</v>
      </c>
      <c r="F113" s="462">
        <v>4150</v>
      </c>
      <c r="G113" s="670">
        <v>4150</v>
      </c>
      <c r="H113" s="684">
        <v>4150</v>
      </c>
      <c r="I113" s="599">
        <v>4150</v>
      </c>
      <c r="J113" s="599">
        <v>4476.92</v>
      </c>
      <c r="K113" s="583">
        <v>4150</v>
      </c>
      <c r="L113" s="583">
        <v>2216.1999999999998</v>
      </c>
      <c r="M113" s="345"/>
      <c r="N113" s="639"/>
    </row>
    <row r="114" spans="1:14" x14ac:dyDescent="0.3">
      <c r="A114" s="462" t="s">
        <v>109</v>
      </c>
      <c r="B114" s="462"/>
      <c r="C114" s="462"/>
      <c r="D114" s="462"/>
      <c r="E114" s="462">
        <v>5300</v>
      </c>
      <c r="F114" s="462">
        <v>5200</v>
      </c>
      <c r="G114" s="670">
        <v>5200</v>
      </c>
      <c r="H114" s="684">
        <v>5200</v>
      </c>
      <c r="I114" s="599">
        <v>5200</v>
      </c>
      <c r="J114" s="599">
        <v>5200</v>
      </c>
      <c r="K114" s="583">
        <v>5200</v>
      </c>
      <c r="L114" s="583">
        <v>7133.8</v>
      </c>
      <c r="M114" s="345"/>
      <c r="N114" s="639"/>
    </row>
    <row r="115" spans="1:14" x14ac:dyDescent="0.3">
      <c r="A115" s="462" t="s">
        <v>285</v>
      </c>
      <c r="B115" s="462"/>
      <c r="C115" s="462"/>
      <c r="D115" s="462"/>
      <c r="E115" s="462">
        <v>4150</v>
      </c>
      <c r="F115" s="462">
        <v>4050</v>
      </c>
      <c r="G115" s="670">
        <v>4050</v>
      </c>
      <c r="H115" s="684">
        <v>4050</v>
      </c>
      <c r="I115" s="599">
        <v>4050</v>
      </c>
      <c r="J115" s="599">
        <v>2428.0100000000002</v>
      </c>
      <c r="K115" s="583">
        <v>4050</v>
      </c>
      <c r="L115" s="583">
        <v>1706.63</v>
      </c>
      <c r="M115" s="345"/>
      <c r="N115" s="639"/>
    </row>
    <row r="116" spans="1:14" x14ac:dyDescent="0.3">
      <c r="A116" s="462" t="s">
        <v>182</v>
      </c>
      <c r="B116" s="462"/>
      <c r="C116" s="462"/>
      <c r="D116" s="462"/>
      <c r="E116" s="490">
        <v>1300</v>
      </c>
      <c r="F116" s="490">
        <v>1250</v>
      </c>
      <c r="G116" s="671">
        <v>1250</v>
      </c>
      <c r="H116" s="684">
        <v>1250</v>
      </c>
      <c r="I116" s="602">
        <v>1250</v>
      </c>
      <c r="J116" s="602">
        <v>2883</v>
      </c>
      <c r="K116" s="584">
        <v>1250</v>
      </c>
      <c r="L116" s="584">
        <v>3593.37</v>
      </c>
      <c r="M116" s="345"/>
      <c r="N116" s="639"/>
    </row>
    <row r="117" spans="1:14" x14ac:dyDescent="0.3">
      <c r="A117" s="9" t="s">
        <v>320</v>
      </c>
      <c r="B117" s="49"/>
      <c r="C117" s="49"/>
      <c r="D117" s="49"/>
      <c r="E117" s="487">
        <f>SUM(E107:E116)</f>
        <v>28950</v>
      </c>
      <c r="F117" s="487">
        <f>SUM(F107:F116)</f>
        <v>26475</v>
      </c>
      <c r="G117" s="672">
        <f>SUM(G107:G116)</f>
        <v>26225</v>
      </c>
      <c r="H117" s="672">
        <f>SUM(H107:H116)</f>
        <v>26543.72</v>
      </c>
      <c r="I117" s="345">
        <f t="shared" ref="I117:L117" si="6">SUM(I107:I116)</f>
        <v>26225</v>
      </c>
      <c r="J117" s="345">
        <f t="shared" si="6"/>
        <v>24249.83</v>
      </c>
      <c r="K117" s="585">
        <f t="shared" si="6"/>
        <v>26225</v>
      </c>
      <c r="L117" s="585">
        <f t="shared" si="6"/>
        <v>26378.22</v>
      </c>
      <c r="M117" s="365"/>
      <c r="N117" s="365"/>
    </row>
    <row r="118" spans="1:14" x14ac:dyDescent="0.3">
      <c r="A118" s="49"/>
      <c r="B118" s="49"/>
      <c r="C118" s="49"/>
      <c r="D118" s="49"/>
      <c r="E118" s="49"/>
      <c r="F118" s="244"/>
      <c r="G118" s="654"/>
      <c r="H118" s="684"/>
      <c r="I118" s="348"/>
      <c r="J118" s="348"/>
      <c r="K118" s="573"/>
      <c r="L118" s="573"/>
      <c r="M118" s="365"/>
      <c r="N118" s="365"/>
    </row>
    <row r="119" spans="1:14" x14ac:dyDescent="0.3">
      <c r="A119" s="9" t="s">
        <v>116</v>
      </c>
      <c r="B119" s="49"/>
      <c r="C119" s="49"/>
      <c r="D119" s="49"/>
      <c r="E119" s="49"/>
      <c r="F119" s="244"/>
      <c r="G119" s="654"/>
      <c r="H119" s="684"/>
      <c r="I119" s="348"/>
      <c r="J119" s="348"/>
      <c r="K119" s="573"/>
      <c r="L119" s="573"/>
      <c r="M119" s="365"/>
      <c r="N119" s="365"/>
    </row>
    <row r="120" spans="1:14" x14ac:dyDescent="0.3">
      <c r="A120" s="244" t="s">
        <v>212</v>
      </c>
      <c r="B120" s="462"/>
      <c r="C120" s="246"/>
      <c r="D120" s="629"/>
      <c r="E120" s="629"/>
      <c r="F120" s="629">
        <v>16080</v>
      </c>
      <c r="G120" s="673">
        <v>18250</v>
      </c>
      <c r="H120" s="684">
        <v>21962.22</v>
      </c>
      <c r="I120" s="519">
        <v>23000</v>
      </c>
      <c r="J120" s="519">
        <v>22335.74</v>
      </c>
      <c r="K120" s="586">
        <v>23000</v>
      </c>
      <c r="L120" s="586">
        <v>18017.27</v>
      </c>
      <c r="M120" s="640"/>
      <c r="N120" s="352"/>
    </row>
    <row r="121" spans="1:14" x14ac:dyDescent="0.3">
      <c r="A121" s="462" t="s">
        <v>385</v>
      </c>
      <c r="B121" s="462"/>
      <c r="C121" s="246"/>
      <c r="D121" s="629"/>
      <c r="E121" s="629">
        <v>10000</v>
      </c>
      <c r="F121" s="629">
        <v>16976</v>
      </c>
      <c r="G121" s="673">
        <v>30000</v>
      </c>
      <c r="H121" s="685">
        <v>42783</v>
      </c>
      <c r="I121" s="519">
        <v>30000</v>
      </c>
      <c r="J121" s="519">
        <v>43510</v>
      </c>
      <c r="K121" s="586">
        <v>60000</v>
      </c>
      <c r="L121" s="586">
        <v>27092.93</v>
      </c>
      <c r="M121" s="640"/>
      <c r="N121" s="352"/>
    </row>
    <row r="122" spans="1:14" x14ac:dyDescent="0.3">
      <c r="A122" s="9" t="s">
        <v>183</v>
      </c>
      <c r="B122" s="49"/>
      <c r="C122" s="49"/>
      <c r="D122" s="49"/>
      <c r="E122" s="494">
        <f>SUM(E120:E121)</f>
        <v>10000</v>
      </c>
      <c r="F122" s="494">
        <f>SUM(F120:F121)</f>
        <v>33056</v>
      </c>
      <c r="G122" s="668">
        <f>SUM(G120:G121)</f>
        <v>48250</v>
      </c>
      <c r="H122" s="668">
        <f>SUM(H120:H121)</f>
        <v>64745.22</v>
      </c>
      <c r="I122" s="601">
        <f t="shared" ref="I122:L122" si="7">SUM(I120:I121)</f>
        <v>53000</v>
      </c>
      <c r="J122" s="601">
        <f t="shared" si="7"/>
        <v>65845.740000000005</v>
      </c>
      <c r="K122" s="582">
        <f t="shared" si="7"/>
        <v>83000</v>
      </c>
      <c r="L122" s="582">
        <f t="shared" si="7"/>
        <v>45110.2</v>
      </c>
      <c r="M122" s="365"/>
      <c r="N122" s="365"/>
    </row>
    <row r="123" spans="1:14" x14ac:dyDescent="0.3">
      <c r="A123" s="9"/>
      <c r="B123" s="49"/>
      <c r="C123" s="49"/>
      <c r="D123" s="49"/>
      <c r="E123" s="49"/>
      <c r="F123" s="487"/>
      <c r="G123" s="672"/>
      <c r="H123" s="684"/>
      <c r="I123" s="345"/>
      <c r="J123" s="345"/>
      <c r="K123" s="585"/>
      <c r="L123" s="585"/>
      <c r="M123" s="365"/>
      <c r="N123" s="365"/>
    </row>
    <row r="124" spans="1:14" x14ac:dyDescent="0.3">
      <c r="A124" s="9" t="s">
        <v>371</v>
      </c>
      <c r="B124" s="49"/>
      <c r="C124" s="49"/>
      <c r="D124" s="49"/>
      <c r="E124" s="49"/>
      <c r="F124" s="487"/>
      <c r="G124" s="672"/>
      <c r="H124" s="684"/>
      <c r="I124" s="345"/>
      <c r="J124" s="345"/>
      <c r="K124" s="585"/>
      <c r="L124" s="585"/>
      <c r="M124" s="365"/>
      <c r="N124" s="365"/>
    </row>
    <row r="125" spans="1:14" x14ac:dyDescent="0.3">
      <c r="A125" s="244" t="s">
        <v>370</v>
      </c>
      <c r="B125" s="244"/>
      <c r="C125" s="244"/>
      <c r="D125" s="244"/>
      <c r="E125" s="507">
        <v>20000</v>
      </c>
      <c r="F125" s="490">
        <v>20000</v>
      </c>
      <c r="G125" s="669">
        <v>0</v>
      </c>
      <c r="H125" s="685">
        <v>22670.44</v>
      </c>
      <c r="I125" s="602"/>
      <c r="J125" s="602">
        <v>-392.5</v>
      </c>
      <c r="K125" s="580">
        <v>0</v>
      </c>
      <c r="L125" s="580"/>
      <c r="M125" s="365"/>
      <c r="N125" s="365"/>
    </row>
    <row r="126" spans="1:14" x14ac:dyDescent="0.3">
      <c r="A126" s="49" t="s">
        <v>120</v>
      </c>
      <c r="B126" s="49"/>
      <c r="C126" s="49"/>
      <c r="D126" s="49"/>
      <c r="E126" s="49"/>
      <c r="F126" s="244"/>
      <c r="G126" s="654"/>
      <c r="H126" s="684"/>
      <c r="I126" s="348"/>
      <c r="J126" s="348"/>
      <c r="K126" s="573"/>
      <c r="L126" s="573"/>
      <c r="M126" s="365"/>
      <c r="N126" s="365"/>
    </row>
    <row r="127" spans="1:14" x14ac:dyDescent="0.3">
      <c r="A127" s="16" t="s">
        <v>242</v>
      </c>
      <c r="B127" s="49"/>
      <c r="C127" s="49"/>
      <c r="D127" s="49"/>
      <c r="E127" s="49"/>
      <c r="F127" s="244"/>
      <c r="G127" s="654"/>
      <c r="H127" s="684"/>
      <c r="I127" s="348"/>
      <c r="J127" s="348"/>
      <c r="K127" s="573"/>
      <c r="L127" s="573"/>
      <c r="M127" s="365"/>
      <c r="N127" s="365"/>
    </row>
    <row r="128" spans="1:14" x14ac:dyDescent="0.3">
      <c r="A128" s="387" t="s">
        <v>318</v>
      </c>
      <c r="B128" s="244"/>
      <c r="C128" s="244"/>
      <c r="D128" s="244"/>
      <c r="E128" s="462"/>
      <c r="F128" s="462"/>
      <c r="G128" s="654"/>
      <c r="H128" s="684">
        <v>-14150</v>
      </c>
      <c r="I128" s="599"/>
      <c r="J128" s="599"/>
      <c r="L128" s="573">
        <v>-150.41</v>
      </c>
      <c r="M128" s="365"/>
      <c r="N128" s="365"/>
    </row>
    <row r="129" spans="1:14" x14ac:dyDescent="0.3">
      <c r="A129" s="387" t="s">
        <v>269</v>
      </c>
      <c r="B129" s="244"/>
      <c r="C129" s="244"/>
      <c r="D129" s="244"/>
      <c r="E129" s="244"/>
      <c r="F129" s="244"/>
      <c r="G129" s="654"/>
      <c r="H129" s="684"/>
      <c r="I129" s="599"/>
      <c r="J129" s="599">
        <v>685.48</v>
      </c>
      <c r="K129" s="573"/>
      <c r="L129" s="573">
        <v>36.74</v>
      </c>
      <c r="M129" s="365"/>
      <c r="N129" s="365"/>
    </row>
    <row r="130" spans="1:14" x14ac:dyDescent="0.3">
      <c r="A130" s="244" t="s">
        <v>268</v>
      </c>
      <c r="B130" s="244"/>
      <c r="C130" s="244"/>
      <c r="D130" s="244"/>
      <c r="E130" s="244">
        <v>28960</v>
      </c>
      <c r="F130" s="623">
        <v>19125</v>
      </c>
      <c r="G130" s="664">
        <v>32000</v>
      </c>
      <c r="H130" s="684">
        <v>49920.52</v>
      </c>
      <c r="I130" s="599">
        <v>40250</v>
      </c>
      <c r="J130" s="599">
        <v>12579.58</v>
      </c>
      <c r="K130" s="573">
        <v>16000</v>
      </c>
      <c r="L130" s="573">
        <v>17007.12</v>
      </c>
      <c r="M130" s="365"/>
      <c r="N130" s="365"/>
    </row>
    <row r="131" spans="1:14" x14ac:dyDescent="0.3">
      <c r="A131" s="462" t="s">
        <v>258</v>
      </c>
      <c r="B131" s="463">
        <f>B14</f>
        <v>14464</v>
      </c>
      <c r="C131" s="464">
        <v>1</v>
      </c>
      <c r="D131" s="464"/>
      <c r="E131" s="464">
        <f>B131*C131</f>
        <v>14464</v>
      </c>
      <c r="F131" s="623">
        <v>3060</v>
      </c>
      <c r="G131" s="656">
        <v>4000</v>
      </c>
      <c r="H131" s="684">
        <v>0</v>
      </c>
      <c r="I131" s="473">
        <v>2415</v>
      </c>
      <c r="J131" s="473"/>
      <c r="K131" s="575">
        <v>18050</v>
      </c>
      <c r="L131" s="575"/>
      <c r="M131" s="345"/>
      <c r="N131" s="345"/>
    </row>
    <row r="132" spans="1:14" x14ac:dyDescent="0.3">
      <c r="A132" s="387" t="s">
        <v>124</v>
      </c>
      <c r="B132" s="244"/>
      <c r="C132" s="244"/>
      <c r="D132" s="244"/>
      <c r="E132" s="507">
        <v>10500</v>
      </c>
      <c r="F132" s="628">
        <v>11500</v>
      </c>
      <c r="G132" s="669">
        <v>11500</v>
      </c>
      <c r="H132" s="685">
        <v>10153.76</v>
      </c>
      <c r="I132" s="602">
        <v>12000</v>
      </c>
      <c r="J132" s="602">
        <v>10943.39</v>
      </c>
      <c r="K132" s="580">
        <v>12000</v>
      </c>
      <c r="L132" s="580">
        <v>10958.17</v>
      </c>
      <c r="M132" s="365"/>
      <c r="N132" s="641"/>
    </row>
    <row r="133" spans="1:14" x14ac:dyDescent="0.3">
      <c r="A133" s="16" t="s">
        <v>125</v>
      </c>
      <c r="B133" s="49"/>
      <c r="C133" s="49"/>
      <c r="D133" s="49"/>
      <c r="E133" s="285">
        <f>SUM(E128:E132)</f>
        <v>53924</v>
      </c>
      <c r="F133" s="285">
        <f>SUM(F128:F132)</f>
        <v>33685</v>
      </c>
      <c r="G133" s="674">
        <f>SUM(G130:G132)</f>
        <v>47500</v>
      </c>
      <c r="H133" s="674">
        <f>SUM(H128:H132)</f>
        <v>45924.28</v>
      </c>
      <c r="I133" s="353">
        <f>SUM(I130:I132)</f>
        <v>54665</v>
      </c>
      <c r="J133" s="353">
        <f>SUM(J128:J132)</f>
        <v>24208.449999999997</v>
      </c>
      <c r="K133" s="587">
        <f>SUM(K130:K132)</f>
        <v>46050</v>
      </c>
      <c r="L133" s="611">
        <f>SUM(L128:L132)</f>
        <v>27851.620000000003</v>
      </c>
      <c r="M133" s="352"/>
      <c r="N133" s="352"/>
    </row>
    <row r="134" spans="1:14" x14ac:dyDescent="0.3">
      <c r="A134" s="48"/>
      <c r="B134" s="49"/>
      <c r="C134" s="49"/>
      <c r="D134" s="49"/>
      <c r="E134" s="49"/>
      <c r="F134" s="244"/>
      <c r="G134" s="654"/>
      <c r="H134" s="684"/>
      <c r="I134" s="599"/>
      <c r="J134" s="599"/>
      <c r="K134" s="573"/>
      <c r="L134" s="573"/>
      <c r="M134" s="638"/>
      <c r="N134" s="642"/>
    </row>
    <row r="135" spans="1:14" ht="16.2" thickBot="1" x14ac:dyDescent="0.35">
      <c r="A135" s="16" t="s">
        <v>126</v>
      </c>
      <c r="B135" s="49"/>
      <c r="C135" s="49"/>
      <c r="D135" s="49"/>
      <c r="E135" s="501">
        <f>E72+E83+E104+E117+E122+E133+E125</f>
        <v>760329</v>
      </c>
      <c r="F135" s="501">
        <f>F72+F83+F104+F117+F122+F133+F125</f>
        <v>827741</v>
      </c>
      <c r="G135" s="675">
        <f>G72+G83+G104+G117+G122+G133</f>
        <v>818900</v>
      </c>
      <c r="H135" s="675">
        <f>H72+H83+H104+H117+H122+H125+H133</f>
        <v>826566.1399999999</v>
      </c>
      <c r="I135" s="603">
        <f>I72+I83+I104+I117+I122+I133</f>
        <v>830095</v>
      </c>
      <c r="J135" s="603">
        <f>J72+J83+J104+J117+J122+J125+J133</f>
        <v>760023.47999999975</v>
      </c>
      <c r="K135" s="588">
        <f>K72+K83+K104+K117+K122+K133</f>
        <v>854640</v>
      </c>
      <c r="L135" s="588">
        <f>L72+L83+L104+L117+L122+L133</f>
        <v>741159.53999999992</v>
      </c>
      <c r="M135" s="643"/>
      <c r="N135" s="643"/>
    </row>
    <row r="136" spans="1:14" ht="16.2" thickTop="1" x14ac:dyDescent="0.3">
      <c r="A136" s="48"/>
      <c r="B136" s="49"/>
      <c r="C136" s="49"/>
      <c r="D136" s="49"/>
      <c r="E136" s="49"/>
      <c r="F136" s="244"/>
      <c r="G136" s="654"/>
      <c r="H136" s="684"/>
      <c r="I136" s="599"/>
      <c r="J136" s="599"/>
      <c r="K136" s="573"/>
      <c r="L136" s="573"/>
      <c r="M136" s="644"/>
      <c r="N136" s="645"/>
    </row>
    <row r="137" spans="1:14" x14ac:dyDescent="0.3">
      <c r="A137" s="16" t="s">
        <v>127</v>
      </c>
      <c r="F137" s="239"/>
      <c r="G137" s="652"/>
      <c r="H137" s="684"/>
      <c r="I137" s="604"/>
      <c r="J137" s="604"/>
      <c r="K137" s="589"/>
      <c r="L137" s="589"/>
      <c r="M137" s="636"/>
      <c r="N137" s="636"/>
    </row>
    <row r="138" spans="1:14" ht="16.2" thickBot="1" x14ac:dyDescent="0.35">
      <c r="A138" s="16" t="s">
        <v>128</v>
      </c>
      <c r="B138" s="49"/>
      <c r="C138" s="49"/>
      <c r="D138" s="49"/>
      <c r="E138" s="503">
        <f t="shared" ref="E138:L138" si="8">E40-E135</f>
        <v>22681</v>
      </c>
      <c r="F138" s="503">
        <f t="shared" si="8"/>
        <v>109</v>
      </c>
      <c r="G138" s="676">
        <f t="shared" si="8"/>
        <v>200</v>
      </c>
      <c r="H138" s="676">
        <f t="shared" si="8"/>
        <v>-73284.640000000014</v>
      </c>
      <c r="I138" s="605">
        <f t="shared" si="8"/>
        <v>255</v>
      </c>
      <c r="J138" s="605">
        <f t="shared" si="8"/>
        <v>-5230.9599999998463</v>
      </c>
      <c r="K138" s="590">
        <f t="shared" si="8"/>
        <v>-8340</v>
      </c>
      <c r="L138" s="590">
        <f t="shared" si="8"/>
        <v>51962.160000000033</v>
      </c>
      <c r="M138" s="643"/>
      <c r="N138" s="643"/>
    </row>
    <row r="139" spans="1:14" ht="16.2" thickTop="1" x14ac:dyDescent="0.3">
      <c r="A139" s="514" t="s">
        <v>376</v>
      </c>
      <c r="B139" s="49"/>
      <c r="C139" s="49"/>
      <c r="D139" s="49"/>
      <c r="E139" s="49"/>
      <c r="F139" s="244"/>
      <c r="G139" s="654"/>
      <c r="H139" s="684"/>
      <c r="I139" s="348"/>
      <c r="J139" s="348"/>
      <c r="K139" s="573"/>
      <c r="L139" s="573"/>
      <c r="M139" s="644"/>
      <c r="N139" s="645"/>
    </row>
    <row r="140" spans="1:14" x14ac:dyDescent="0.3">
      <c r="B140" s="49"/>
      <c r="C140" s="49"/>
      <c r="D140" s="49"/>
      <c r="E140" s="49"/>
      <c r="F140" s="244"/>
      <c r="G140" s="654"/>
      <c r="H140" s="684"/>
      <c r="I140" s="348"/>
      <c r="J140" s="348"/>
      <c r="K140" s="573"/>
      <c r="L140" s="573"/>
      <c r="M140" s="644"/>
      <c r="N140" s="645"/>
    </row>
    <row r="141" spans="1:14" ht="16.2" thickBot="1" x14ac:dyDescent="0.35">
      <c r="A141" s="104"/>
      <c r="B141" s="105"/>
      <c r="C141" s="105"/>
      <c r="D141" s="105"/>
      <c r="E141" s="105"/>
      <c r="F141" s="610"/>
      <c r="G141" s="677"/>
      <c r="H141" s="677"/>
      <c r="I141" s="520"/>
      <c r="J141" s="520"/>
      <c r="K141" s="591"/>
      <c r="L141" s="591"/>
      <c r="M141" s="638"/>
      <c r="N141" s="642"/>
    </row>
    <row r="142" spans="1:14" ht="16.2" thickTop="1" x14ac:dyDescent="0.3">
      <c r="A142" s="19" t="s">
        <v>129</v>
      </c>
      <c r="B142" s="87"/>
      <c r="C142" s="87"/>
      <c r="D142" s="87"/>
      <c r="E142" s="87"/>
      <c r="F142" s="257"/>
      <c r="G142" s="678"/>
      <c r="H142" s="678"/>
      <c r="I142" s="521"/>
      <c r="J142" s="521"/>
      <c r="K142" s="592"/>
      <c r="L142" s="592"/>
      <c r="M142" s="646"/>
      <c r="N142" s="647"/>
    </row>
    <row r="143" spans="1:14" x14ac:dyDescent="0.3">
      <c r="A143" s="48"/>
      <c r="B143" s="49"/>
      <c r="C143" s="49"/>
      <c r="D143" s="49"/>
      <c r="E143" s="49"/>
      <c r="F143" s="244"/>
      <c r="G143" s="654"/>
      <c r="H143" s="684"/>
      <c r="I143" s="348"/>
      <c r="J143" s="348"/>
      <c r="K143" s="573"/>
      <c r="L143" s="573"/>
      <c r="M143" s="638"/>
      <c r="N143" s="642"/>
    </row>
    <row r="144" spans="1:14" x14ac:dyDescent="0.3">
      <c r="A144" s="89" t="s">
        <v>323</v>
      </c>
      <c r="B144" s="244"/>
      <c r="C144" s="244"/>
      <c r="D144" s="244"/>
      <c r="E144" s="244">
        <v>60824</v>
      </c>
      <c r="F144" s="244">
        <v>21799</v>
      </c>
      <c r="G144" s="654">
        <v>66700</v>
      </c>
      <c r="H144" s="684">
        <v>90838.83</v>
      </c>
      <c r="I144" s="348">
        <v>43200</v>
      </c>
      <c r="J144" s="348">
        <v>66798.81</v>
      </c>
      <c r="K144" s="615">
        <v>44500</v>
      </c>
      <c r="M144" s="648"/>
      <c r="N144" s="649"/>
    </row>
    <row r="145" spans="1:14" x14ac:dyDescent="0.3">
      <c r="A145" s="89" t="s">
        <v>297</v>
      </c>
      <c r="B145" s="244"/>
      <c r="C145" s="244"/>
      <c r="D145" s="244"/>
      <c r="E145" s="244"/>
      <c r="F145" s="244"/>
      <c r="G145" s="654"/>
      <c r="H145" s="684"/>
      <c r="I145" s="348"/>
      <c r="J145" s="348"/>
      <c r="K145" s="615"/>
      <c r="L145" s="615">
        <v>53504.21</v>
      </c>
      <c r="M145" s="644"/>
      <c r="N145" s="644"/>
    </row>
    <row r="146" spans="1:14" x14ac:dyDescent="0.3">
      <c r="A146" s="89" t="s">
        <v>372</v>
      </c>
      <c r="B146" s="244"/>
      <c r="C146" s="244"/>
      <c r="D146" s="244"/>
      <c r="E146" s="244"/>
      <c r="F146" s="244">
        <v>40000</v>
      </c>
      <c r="G146" s="654">
        <v>23599</v>
      </c>
      <c r="H146" s="684"/>
      <c r="I146" s="348"/>
      <c r="J146" s="348"/>
      <c r="K146" s="615"/>
      <c r="L146" s="615"/>
      <c r="M146" s="638"/>
      <c r="N146" s="614"/>
    </row>
    <row r="147" spans="1:14" x14ac:dyDescent="0.3">
      <c r="A147" s="48"/>
      <c r="B147" s="244"/>
      <c r="C147" s="244"/>
      <c r="D147" s="244"/>
      <c r="E147" s="244"/>
      <c r="F147" s="244"/>
      <c r="G147" s="654"/>
      <c r="H147" s="684"/>
      <c r="I147" s="348"/>
      <c r="J147" s="348"/>
      <c r="K147" s="615"/>
      <c r="L147" s="615"/>
      <c r="M147" s="638"/>
      <c r="N147" s="642"/>
    </row>
    <row r="148" spans="1:14" x14ac:dyDescent="0.3">
      <c r="A148" s="16" t="s">
        <v>134</v>
      </c>
      <c r="B148" s="244"/>
      <c r="C148" s="244"/>
      <c r="D148" s="244"/>
      <c r="E148" s="244"/>
      <c r="F148" s="244"/>
      <c r="G148" s="654"/>
      <c r="H148" s="684">
        <v>28613</v>
      </c>
      <c r="I148" s="348"/>
      <c r="J148" s="348"/>
      <c r="K148" s="615"/>
      <c r="L148" s="615"/>
      <c r="M148" s="638"/>
      <c r="N148" s="642"/>
    </row>
    <row r="149" spans="1:14" x14ac:dyDescent="0.3">
      <c r="A149" s="207" t="str">
        <f>$A12</f>
        <v>FY 2010-2011</v>
      </c>
      <c r="B149" s="468">
        <f>B12</f>
        <v>16000</v>
      </c>
      <c r="C149" s="238">
        <v>2</v>
      </c>
      <c r="D149" s="238"/>
      <c r="E149" s="238"/>
      <c r="F149" s="238"/>
      <c r="G149" s="657"/>
      <c r="I149" s="364">
        <v>40250</v>
      </c>
      <c r="J149" s="364">
        <v>36619.599999999999</v>
      </c>
      <c r="K149" s="312">
        <f>B149*C149</f>
        <v>32000</v>
      </c>
      <c r="L149" s="312">
        <v>30301.72</v>
      </c>
      <c r="M149" s="365"/>
      <c r="N149" s="365"/>
    </row>
    <row r="150" spans="1:14" x14ac:dyDescent="0.3">
      <c r="A150" s="207" t="str">
        <f>$A13</f>
        <v>FY 2011-2012</v>
      </c>
      <c r="B150" s="468">
        <f>B13</f>
        <v>15300</v>
      </c>
      <c r="C150" s="238">
        <v>1.25</v>
      </c>
      <c r="D150" s="238"/>
      <c r="E150" s="238"/>
      <c r="F150" s="238">
        <v>19125</v>
      </c>
      <c r="G150" s="657">
        <v>32000</v>
      </c>
      <c r="H150" s="684"/>
      <c r="I150" s="614"/>
      <c r="J150" s="614"/>
      <c r="K150" s="616"/>
      <c r="L150" s="616"/>
      <c r="M150" s="636"/>
      <c r="N150" s="365"/>
    </row>
    <row r="151" spans="1:14" x14ac:dyDescent="0.3">
      <c r="A151" s="207" t="str">
        <f>$A14</f>
        <v>FY 2012-2013</v>
      </c>
      <c r="B151" s="468">
        <f>B14</f>
        <v>14464</v>
      </c>
      <c r="C151" s="238">
        <f>C33</f>
        <v>2</v>
      </c>
      <c r="D151" s="238"/>
      <c r="E151" s="687">
        <f>B151*C151</f>
        <v>28928</v>
      </c>
      <c r="F151" s="516"/>
      <c r="G151" s="679"/>
      <c r="H151" s="685"/>
      <c r="I151" s="606"/>
      <c r="J151" s="606"/>
      <c r="K151" s="617"/>
      <c r="L151" s="617"/>
      <c r="M151" s="365"/>
      <c r="N151" s="365"/>
    </row>
    <row r="152" spans="1:14" x14ac:dyDescent="0.3">
      <c r="A152" s="48" t="s">
        <v>135</v>
      </c>
      <c r="B152" s="244"/>
      <c r="C152" s="244"/>
      <c r="D152" s="280"/>
      <c r="E152" s="280">
        <f t="shared" ref="E152" si="9">SUM(E144:E151)</f>
        <v>89752</v>
      </c>
      <c r="F152" s="280">
        <f t="shared" ref="F152:K152" si="10">SUM(F144:F151)</f>
        <v>80924</v>
      </c>
      <c r="G152" s="667">
        <f t="shared" si="10"/>
        <v>122299</v>
      </c>
      <c r="H152" s="667">
        <f t="shared" si="10"/>
        <v>119451.83</v>
      </c>
      <c r="I152" s="344">
        <f t="shared" si="10"/>
        <v>83450</v>
      </c>
      <c r="J152" s="344">
        <f t="shared" si="10"/>
        <v>103418.41</v>
      </c>
      <c r="K152" s="318">
        <f t="shared" si="10"/>
        <v>76500</v>
      </c>
      <c r="L152" s="318">
        <f>SUM(L145:L151)</f>
        <v>83805.929999999993</v>
      </c>
      <c r="M152" s="365"/>
      <c r="N152" s="352"/>
    </row>
    <row r="153" spans="1:14" x14ac:dyDescent="0.3">
      <c r="A153" s="48"/>
      <c r="B153" s="244"/>
      <c r="C153" s="244"/>
      <c r="D153" s="244"/>
      <c r="E153" s="244"/>
      <c r="F153" s="244"/>
      <c r="G153" s="654"/>
      <c r="H153" s="684"/>
      <c r="I153" s="348"/>
      <c r="J153" s="348"/>
      <c r="K153" s="318"/>
      <c r="L153" s="318"/>
      <c r="M153" s="365"/>
      <c r="N153" s="352"/>
    </row>
    <row r="154" spans="1:14" x14ac:dyDescent="0.3">
      <c r="A154" s="16" t="s">
        <v>136</v>
      </c>
      <c r="B154" s="244"/>
      <c r="C154" s="244"/>
      <c r="D154" s="244"/>
      <c r="E154" s="244"/>
      <c r="F154" s="244"/>
      <c r="G154" s="654"/>
      <c r="H154" s="684"/>
      <c r="I154" s="348"/>
      <c r="J154" s="348"/>
      <c r="K154" s="318"/>
      <c r="L154" s="318"/>
      <c r="M154" s="365"/>
      <c r="N154" s="352"/>
    </row>
    <row r="155" spans="1:14" x14ac:dyDescent="0.3">
      <c r="A155" s="48" t="s">
        <v>355</v>
      </c>
      <c r="B155" s="504">
        <v>67</v>
      </c>
      <c r="C155" s="245">
        <v>1500</v>
      </c>
      <c r="D155" s="238"/>
      <c r="E155" s="238"/>
      <c r="F155" s="238"/>
      <c r="G155" s="657"/>
      <c r="H155" s="684">
        <v>49920.52</v>
      </c>
      <c r="I155" s="364">
        <v>16750</v>
      </c>
      <c r="J155" s="364">
        <v>12579.58</v>
      </c>
      <c r="K155" s="318">
        <f>B155*C155</f>
        <v>100500</v>
      </c>
      <c r="L155" s="318">
        <v>17007.12</v>
      </c>
      <c r="M155" s="365"/>
      <c r="N155" s="365"/>
    </row>
    <row r="156" spans="1:14" x14ac:dyDescent="0.3">
      <c r="A156" s="48" t="s">
        <v>369</v>
      </c>
      <c r="B156" s="504">
        <v>67</v>
      </c>
      <c r="C156" s="245">
        <v>300</v>
      </c>
      <c r="D156" s="238"/>
      <c r="E156" s="238"/>
      <c r="F156" s="238">
        <v>20100</v>
      </c>
      <c r="G156" s="657">
        <v>100500</v>
      </c>
      <c r="I156" s="364"/>
      <c r="J156" s="364"/>
      <c r="K156" s="318"/>
      <c r="L156" s="318"/>
      <c r="M156" s="636"/>
      <c r="N156" s="352"/>
    </row>
    <row r="157" spans="1:14" x14ac:dyDescent="0.3">
      <c r="A157" s="48" t="s">
        <v>383</v>
      </c>
      <c r="B157" s="504">
        <v>67</v>
      </c>
      <c r="C157" s="245">
        <v>550</v>
      </c>
      <c r="D157" s="238"/>
      <c r="E157" s="238">
        <f>B157*C157</f>
        <v>36850</v>
      </c>
      <c r="G157" s="657"/>
      <c r="H157" s="684"/>
      <c r="I157" s="364"/>
      <c r="J157" s="364"/>
      <c r="K157" s="318"/>
      <c r="L157" s="318"/>
      <c r="M157" s="365"/>
      <c r="N157" s="641"/>
    </row>
    <row r="158" spans="1:14" ht="16.2" thickBot="1" x14ac:dyDescent="0.35">
      <c r="A158" s="16" t="s">
        <v>358</v>
      </c>
      <c r="B158" s="244"/>
      <c r="C158" s="244"/>
      <c r="D158" s="244"/>
      <c r="E158" s="311">
        <f>E152-SUM(E155:E157)</f>
        <v>52902</v>
      </c>
      <c r="F158" s="311">
        <f>F152-SUM(F155:F156)</f>
        <v>60824</v>
      </c>
      <c r="G158" s="680">
        <f>G152-SUM(G155:G157)</f>
        <v>21799</v>
      </c>
      <c r="H158" s="680">
        <f>H152-SUM(H155:H157)</f>
        <v>69531.31</v>
      </c>
      <c r="I158" s="349">
        <f t="shared" ref="I158:L158" si="11">I152-SUM(I155:I157)</f>
        <v>66700</v>
      </c>
      <c r="J158" s="349">
        <f t="shared" si="11"/>
        <v>90838.83</v>
      </c>
      <c r="K158" s="327">
        <f t="shared" si="11"/>
        <v>-24000</v>
      </c>
      <c r="L158" s="327">
        <f t="shared" si="11"/>
        <v>66798.81</v>
      </c>
      <c r="M158" s="644"/>
      <c r="N158" s="643"/>
    </row>
    <row r="159" spans="1:14" ht="16.2" thickTop="1" x14ac:dyDescent="0.3">
      <c r="A159" s="16"/>
      <c r="B159" s="49"/>
      <c r="C159" s="49"/>
      <c r="D159" s="49"/>
      <c r="E159" s="49"/>
      <c r="F159" s="49"/>
      <c r="G159" s="654"/>
      <c r="H159" s="684"/>
      <c r="I159" s="348"/>
      <c r="J159" s="348"/>
      <c r="K159" s="615"/>
      <c r="L159" s="615"/>
      <c r="M159" s="638"/>
      <c r="N159" s="642"/>
    </row>
    <row r="160" spans="1:14" x14ac:dyDescent="0.3">
      <c r="A160" s="275"/>
      <c r="B160" s="49"/>
      <c r="C160" s="49"/>
      <c r="D160" s="49"/>
      <c r="E160" s="49"/>
      <c r="F160" s="49"/>
      <c r="G160" s="654"/>
      <c r="H160" s="684"/>
      <c r="I160" s="348"/>
      <c r="J160" s="348"/>
      <c r="K160" s="573"/>
      <c r="L160" s="573"/>
      <c r="M160" s="638"/>
      <c r="N160" s="642"/>
    </row>
    <row r="161" spans="1:14" ht="16.2" thickBot="1" x14ac:dyDescent="0.35">
      <c r="A161" s="104"/>
      <c r="B161" s="105"/>
      <c r="C161" s="105"/>
      <c r="D161" s="105"/>
      <c r="E161" s="105"/>
      <c r="F161" s="105"/>
      <c r="G161" s="677"/>
      <c r="H161" s="677"/>
      <c r="I161" s="520"/>
      <c r="J161" s="520"/>
      <c r="K161" s="591"/>
      <c r="L161" s="591"/>
      <c r="M161" s="638"/>
      <c r="N161" s="642"/>
    </row>
    <row r="162" spans="1:14" ht="16.2" thickTop="1" x14ac:dyDescent="0.3">
      <c r="A162" s="19" t="s">
        <v>357</v>
      </c>
      <c r="B162" s="87"/>
      <c r="C162" s="87"/>
      <c r="D162" s="87"/>
      <c r="E162" s="87"/>
      <c r="F162" s="87"/>
      <c r="G162" s="678"/>
      <c r="H162" s="678"/>
      <c r="I162" s="521"/>
      <c r="J162" s="521"/>
      <c r="K162" s="592"/>
      <c r="L162" s="592"/>
      <c r="M162" s="646"/>
      <c r="N162" s="647"/>
    </row>
    <row r="163" spans="1:14" x14ac:dyDescent="0.3">
      <c r="A163" s="48"/>
      <c r="B163" s="49"/>
      <c r="C163" s="49"/>
      <c r="D163" s="49"/>
      <c r="E163" s="49"/>
      <c r="F163" s="49"/>
      <c r="G163" s="654"/>
      <c r="H163" s="684"/>
      <c r="I163" s="348"/>
      <c r="J163" s="348"/>
      <c r="K163" s="573"/>
      <c r="L163" s="573"/>
      <c r="M163" s="638"/>
      <c r="N163" s="642"/>
    </row>
    <row r="164" spans="1:14" x14ac:dyDescent="0.3">
      <c r="A164" s="48" t="s">
        <v>144</v>
      </c>
      <c r="B164" s="49"/>
      <c r="C164" s="49"/>
      <c r="D164" s="49"/>
      <c r="E164" s="688">
        <v>38</v>
      </c>
      <c r="F164" s="244">
        <v>38.75</v>
      </c>
      <c r="G164" s="654">
        <v>34</v>
      </c>
      <c r="H164" s="654">
        <v>34</v>
      </c>
      <c r="I164" s="607">
        <v>33</v>
      </c>
      <c r="J164" s="607"/>
      <c r="K164" s="593">
        <v>33</v>
      </c>
      <c r="L164" s="593"/>
      <c r="M164" s="614"/>
      <c r="N164" s="614"/>
    </row>
    <row r="165" spans="1:14" x14ac:dyDescent="0.3">
      <c r="A165" s="48"/>
      <c r="B165" s="49"/>
      <c r="C165" s="49"/>
      <c r="D165" s="49"/>
      <c r="E165" s="688"/>
      <c r="F165" s="244"/>
      <c r="G165" s="654"/>
      <c r="H165" s="654"/>
      <c r="I165" s="348"/>
      <c r="J165" s="348"/>
      <c r="K165" s="75"/>
      <c r="L165" s="75"/>
      <c r="M165" s="642"/>
      <c r="N165" s="642"/>
    </row>
    <row r="166" spans="1:14" x14ac:dyDescent="0.3">
      <c r="A166" s="48" t="s">
        <v>146</v>
      </c>
      <c r="B166" s="49"/>
      <c r="C166" s="49"/>
      <c r="D166" s="49"/>
      <c r="E166" s="688">
        <v>0</v>
      </c>
      <c r="F166" s="244">
        <v>0</v>
      </c>
      <c r="G166" s="654">
        <v>3</v>
      </c>
      <c r="H166" s="654">
        <v>3</v>
      </c>
      <c r="I166" s="348">
        <v>3.5</v>
      </c>
      <c r="J166" s="348"/>
      <c r="K166" s="75">
        <v>4</v>
      </c>
      <c r="L166" s="75"/>
      <c r="M166" s="637"/>
      <c r="N166" s="637"/>
    </row>
    <row r="167" spans="1:14" x14ac:dyDescent="0.3">
      <c r="A167" s="48"/>
      <c r="B167" s="49"/>
      <c r="C167" s="49"/>
      <c r="D167" s="49"/>
      <c r="E167" s="688"/>
      <c r="F167" s="244"/>
      <c r="G167" s="654"/>
      <c r="H167" s="654"/>
      <c r="I167" s="348"/>
      <c r="J167" s="348"/>
      <c r="K167" s="75"/>
      <c r="L167" s="75"/>
      <c r="M167" s="637"/>
      <c r="N167" s="637"/>
    </row>
    <row r="168" spans="1:14" x14ac:dyDescent="0.3">
      <c r="A168" s="48" t="s">
        <v>302</v>
      </c>
      <c r="B168" s="49"/>
      <c r="C168" s="49"/>
      <c r="D168" s="49"/>
      <c r="E168" s="689">
        <v>2</v>
      </c>
      <c r="F168" s="507">
        <v>1.25</v>
      </c>
      <c r="G168" s="681">
        <v>2</v>
      </c>
      <c r="H168" s="681">
        <v>2</v>
      </c>
      <c r="I168" s="600">
        <v>2.5</v>
      </c>
      <c r="J168" s="600"/>
      <c r="K168" s="594">
        <v>2</v>
      </c>
      <c r="L168" s="594"/>
      <c r="M168" s="637"/>
      <c r="N168" s="637"/>
    </row>
    <row r="169" spans="1:14" x14ac:dyDescent="0.3">
      <c r="A169" s="48"/>
      <c r="B169" s="49"/>
      <c r="C169" s="49"/>
      <c r="D169" s="49"/>
      <c r="E169" s="688"/>
      <c r="F169" s="244"/>
      <c r="G169" s="654"/>
      <c r="H169" s="654"/>
      <c r="I169" s="348"/>
      <c r="J169" s="348"/>
      <c r="K169" s="75"/>
      <c r="L169" s="75"/>
      <c r="M169" s="642"/>
      <c r="N169" s="642"/>
    </row>
    <row r="170" spans="1:14" ht="16.2" thickBot="1" x14ac:dyDescent="0.35">
      <c r="A170" s="16" t="s">
        <v>149</v>
      </c>
      <c r="B170" s="49"/>
      <c r="C170" s="49"/>
      <c r="D170" s="49"/>
      <c r="E170" s="690">
        <f>SUM(E164:E168)</f>
        <v>40</v>
      </c>
      <c r="F170" s="369">
        <f>SUM(F164:F168)</f>
        <v>40</v>
      </c>
      <c r="G170" s="682">
        <f>SUM(G164:G168)</f>
        <v>39</v>
      </c>
      <c r="H170" s="682">
        <f>SUM(H164:H168)</f>
        <v>39</v>
      </c>
      <c r="I170" s="369">
        <f t="shared" ref="I170:K170" si="12">SUM(I164:I168)</f>
        <v>39</v>
      </c>
      <c r="J170" s="369"/>
      <c r="K170" s="86">
        <f t="shared" si="12"/>
        <v>39</v>
      </c>
      <c r="L170" s="86"/>
      <c r="M170" s="650"/>
      <c r="N170" s="650"/>
    </row>
    <row r="171" spans="1:14" ht="16.8" thickTop="1" thickBot="1" x14ac:dyDescent="0.35">
      <c r="A171" s="104"/>
      <c r="B171" s="104"/>
      <c r="C171" s="104"/>
      <c r="D171" s="104"/>
      <c r="E171" s="104"/>
      <c r="F171" s="255"/>
      <c r="G171" s="683"/>
      <c r="H171" s="683"/>
      <c r="I171" s="361"/>
      <c r="J171" s="361"/>
      <c r="K171" s="595"/>
      <c r="L171" s="595"/>
      <c r="M171" s="642"/>
      <c r="N171" s="642"/>
    </row>
    <row r="172" spans="1:14" ht="16.2" thickTop="1" x14ac:dyDescent="0.3">
      <c r="A172" s="48"/>
      <c r="B172" s="48"/>
      <c r="C172" s="48"/>
      <c r="D172" s="48"/>
      <c r="E172" s="48"/>
      <c r="F172" s="48"/>
      <c r="G172" s="684"/>
      <c r="H172" s="684"/>
      <c r="I172" s="357"/>
      <c r="J172" s="77"/>
      <c r="K172" s="77"/>
      <c r="L172" s="357"/>
      <c r="M172" s="642"/>
      <c r="N172" s="266"/>
    </row>
    <row r="173" spans="1:14" x14ac:dyDescent="0.3">
      <c r="A173" s="48" t="s">
        <v>184</v>
      </c>
      <c r="B173" s="695">
        <v>41087</v>
      </c>
      <c r="C173" s="48"/>
      <c r="D173" s="48"/>
      <c r="E173" s="48"/>
      <c r="F173" s="48"/>
      <c r="G173" s="48"/>
      <c r="H173" s="48"/>
      <c r="I173" s="48"/>
      <c r="J173" s="48"/>
      <c r="K173" s="48"/>
      <c r="L173" s="48"/>
      <c r="M173" s="266"/>
      <c r="N173" s="266"/>
    </row>
    <row r="174" spans="1:14" x14ac:dyDescent="0.3">
      <c r="A174" s="89"/>
      <c r="B174" s="48"/>
      <c r="C174" s="48"/>
      <c r="D174" s="48"/>
      <c r="E174" s="48"/>
      <c r="F174" s="48"/>
      <c r="G174" s="48"/>
      <c r="H174" s="48"/>
      <c r="I174" s="48"/>
      <c r="J174" s="48"/>
      <c r="M174" s="266"/>
      <c r="N174" s="266"/>
    </row>
    <row r="175" spans="1:14" x14ac:dyDescent="0.3">
      <c r="H175" s="48"/>
      <c r="M175" s="266"/>
      <c r="N175" s="266"/>
    </row>
    <row r="176" spans="1:14" x14ac:dyDescent="0.3">
      <c r="A176" s="825" t="s">
        <v>429</v>
      </c>
      <c r="H176" s="48"/>
      <c r="M176" s="266"/>
      <c r="N176" s="266"/>
    </row>
    <row r="177" spans="1:14" x14ac:dyDescent="0.3">
      <c r="A177" t="s">
        <v>430</v>
      </c>
      <c r="H177" s="48"/>
      <c r="M177" s="266"/>
      <c r="N177" s="266"/>
    </row>
    <row r="178" spans="1:14" x14ac:dyDescent="0.3">
      <c r="H178" s="48"/>
      <c r="M178" s="266"/>
      <c r="N178" s="266"/>
    </row>
    <row r="179" spans="1:14" x14ac:dyDescent="0.3">
      <c r="H179" s="48"/>
      <c r="M179" s="266"/>
      <c r="N179" s="266"/>
    </row>
    <row r="180" spans="1:14" x14ac:dyDescent="0.3">
      <c r="H180" s="48"/>
      <c r="M180" s="266"/>
      <c r="N180" s="266"/>
    </row>
    <row r="181" spans="1:14" x14ac:dyDescent="0.3">
      <c r="H181" s="48"/>
      <c r="M181" s="266"/>
      <c r="N181" s="266"/>
    </row>
    <row r="182" spans="1:14" x14ac:dyDescent="0.3">
      <c r="H182" s="48"/>
      <c r="M182" s="266"/>
      <c r="N182" s="266"/>
    </row>
    <row r="183" spans="1:14" x14ac:dyDescent="0.3">
      <c r="H183" s="48"/>
      <c r="M183" s="266"/>
      <c r="N183" s="266"/>
    </row>
    <row r="184" spans="1:14" x14ac:dyDescent="0.3">
      <c r="H184" s="48"/>
      <c r="M184" s="266"/>
      <c r="N184" s="266"/>
    </row>
    <row r="185" spans="1:14" x14ac:dyDescent="0.3">
      <c r="H185" s="48"/>
      <c r="M185" s="266"/>
      <c r="N185" s="266"/>
    </row>
    <row r="186" spans="1:14" x14ac:dyDescent="0.3">
      <c r="H186" s="48"/>
      <c r="M186" s="266"/>
      <c r="N186" s="266"/>
    </row>
    <row r="187" spans="1:14" x14ac:dyDescent="0.3">
      <c r="H187" s="48"/>
      <c r="M187" s="266"/>
      <c r="N187" s="266"/>
    </row>
    <row r="188" spans="1:14" x14ac:dyDescent="0.3">
      <c r="H188" s="48"/>
      <c r="M188" s="266"/>
      <c r="N188" s="266"/>
    </row>
    <row r="189" spans="1:14" x14ac:dyDescent="0.3">
      <c r="H189" s="48"/>
      <c r="M189" s="266"/>
      <c r="N189" s="266"/>
    </row>
    <row r="190" spans="1:14" x14ac:dyDescent="0.3">
      <c r="H190" s="48"/>
      <c r="M190" s="266"/>
      <c r="N190" s="266"/>
    </row>
    <row r="191" spans="1:14" x14ac:dyDescent="0.3">
      <c r="H191" s="48"/>
      <c r="M191" s="266"/>
      <c r="N191" s="266"/>
    </row>
    <row r="192" spans="1:14" x14ac:dyDescent="0.3">
      <c r="H192" s="48"/>
      <c r="M192" s="266"/>
      <c r="N192" s="266"/>
    </row>
    <row r="193" spans="13:14" x14ac:dyDescent="0.3">
      <c r="M193" s="266"/>
      <c r="N193" s="266"/>
    </row>
    <row r="194" spans="13:14" x14ac:dyDescent="0.3">
      <c r="M194" s="266"/>
      <c r="N194" s="266"/>
    </row>
    <row r="195" spans="13:14" x14ac:dyDescent="0.3">
      <c r="M195" s="266"/>
      <c r="N195" s="266"/>
    </row>
    <row r="196" spans="13:14" x14ac:dyDescent="0.3">
      <c r="M196" s="266"/>
      <c r="N196" s="266"/>
    </row>
    <row r="197" spans="13:14" x14ac:dyDescent="0.3">
      <c r="M197" s="266"/>
      <c r="N197" s="266"/>
    </row>
    <row r="198" spans="13:14" x14ac:dyDescent="0.3">
      <c r="M198" s="266"/>
      <c r="N198" s="266"/>
    </row>
    <row r="199" spans="13:14" x14ac:dyDescent="0.3">
      <c r="M199" s="266"/>
      <c r="N199" s="266"/>
    </row>
    <row r="200" spans="13:14" x14ac:dyDescent="0.3">
      <c r="M200" s="266"/>
      <c r="N200" s="266"/>
    </row>
    <row r="201" spans="13:14" x14ac:dyDescent="0.3">
      <c r="M201" s="266"/>
      <c r="N201" s="266"/>
    </row>
    <row r="202" spans="13:14" x14ac:dyDescent="0.3">
      <c r="M202" s="266"/>
      <c r="N202" s="266"/>
    </row>
    <row r="203" spans="13:14" x14ac:dyDescent="0.3">
      <c r="M203" s="266"/>
      <c r="N203" s="266"/>
    </row>
    <row r="204" spans="13:14" x14ac:dyDescent="0.3">
      <c r="M204" s="266"/>
      <c r="N204" s="266"/>
    </row>
    <row r="205" spans="13:14" x14ac:dyDescent="0.3">
      <c r="M205" s="266"/>
      <c r="N205" s="266"/>
    </row>
    <row r="206" spans="13:14" x14ac:dyDescent="0.3">
      <c r="M206" s="266"/>
      <c r="N206" s="266"/>
    </row>
    <row r="207" spans="13:14" x14ac:dyDescent="0.3">
      <c r="M207" s="266"/>
      <c r="N207" s="266"/>
    </row>
    <row r="208" spans="13:14" x14ac:dyDescent="0.3">
      <c r="M208" s="266"/>
      <c r="N208" s="266"/>
    </row>
    <row r="209" spans="13:14" x14ac:dyDescent="0.3">
      <c r="M209" s="266"/>
      <c r="N209" s="266"/>
    </row>
    <row r="210" spans="13:14" x14ac:dyDescent="0.3">
      <c r="M210" s="266"/>
      <c r="N210" s="266"/>
    </row>
    <row r="211" spans="13:14" x14ac:dyDescent="0.3">
      <c r="M211" s="266"/>
      <c r="N211" s="266"/>
    </row>
  </sheetData>
  <mergeCells count="3">
    <mergeCell ref="A1:L1"/>
    <mergeCell ref="A2:L2"/>
    <mergeCell ref="A3:L3"/>
  </mergeCells>
  <pageMargins left="0.28000000000000003" right="0.17" top="0.5" bottom="0.23" header="0.28999999999999998" footer="0"/>
  <pageSetup scale="64" fitToHeight="0" orientation="landscape" r:id="rId1"/>
  <headerFooter alignWithMargins="0">
    <oddFooter>&amp;L&amp;9&amp;F &amp;A&amp;C&amp;P of &amp;N&amp;R&amp;9&amp;D &amp;T</oddFooter>
  </headerFooter>
  <rowBreaks count="3" manualBreakCount="3">
    <brk id="41" max="16383" man="1"/>
    <brk id="84" max="16383" man="1"/>
    <brk id="126" max="16383" man="1"/>
  </row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221"/>
  <sheetViews>
    <sheetView zoomScale="80" zoomScaleNormal="80" workbookViewId="0">
      <pane ySplit="7" topLeftCell="A148" activePane="bottomLeft" state="frozen"/>
      <selection pane="bottomLeft" activeCell="J164" sqref="J164"/>
    </sheetView>
  </sheetViews>
  <sheetFormatPr defaultRowHeight="15.6" x14ac:dyDescent="0.3"/>
  <cols>
    <col min="1" max="1" width="38.1796875" customWidth="1"/>
    <col min="2" max="2" width="10.81640625" bestFit="1" customWidth="1"/>
    <col min="3" max="3" width="12" bestFit="1" customWidth="1"/>
    <col min="4" max="4" width="4.08984375" customWidth="1"/>
    <col min="5" max="13" width="15.453125" bestFit="1" customWidth="1"/>
    <col min="14" max="14" width="14.54296875" bestFit="1" customWidth="1"/>
  </cols>
  <sheetData>
    <row r="1" spans="1:16" x14ac:dyDescent="0.3">
      <c r="A1" s="1077" t="s">
        <v>233</v>
      </c>
      <c r="B1" s="1077"/>
      <c r="C1" s="1077"/>
      <c r="D1" s="1077"/>
      <c r="E1" s="1077"/>
      <c r="F1" s="1077"/>
      <c r="G1" s="1077"/>
      <c r="H1" s="1077"/>
      <c r="I1" s="1077"/>
      <c r="J1" s="1077"/>
      <c r="K1" s="1077"/>
      <c r="L1" s="1077"/>
      <c r="M1" s="1077"/>
      <c r="N1" s="1077"/>
    </row>
    <row r="2" spans="1:16" x14ac:dyDescent="0.3">
      <c r="A2" s="1077" t="s">
        <v>425</v>
      </c>
      <c r="B2" s="1077"/>
      <c r="C2" s="1077"/>
      <c r="D2" s="1077"/>
      <c r="E2" s="1077"/>
      <c r="F2" s="1077"/>
      <c r="G2" s="1077"/>
      <c r="H2" s="1077"/>
      <c r="I2" s="1077"/>
      <c r="J2" s="1077"/>
      <c r="K2" s="1077"/>
      <c r="L2" s="1077"/>
      <c r="M2" s="1077"/>
      <c r="N2" s="1077"/>
    </row>
    <row r="3" spans="1:16" x14ac:dyDescent="0.3">
      <c r="A3" s="1077" t="s">
        <v>340</v>
      </c>
      <c r="B3" s="1077"/>
      <c r="C3" s="1077"/>
      <c r="D3" s="1077"/>
      <c r="E3" s="1077"/>
      <c r="F3" s="1077"/>
      <c r="G3" s="1077"/>
      <c r="H3" s="1077"/>
      <c r="I3" s="1077"/>
      <c r="J3" s="1077"/>
      <c r="K3" s="1077"/>
      <c r="L3" s="1077"/>
      <c r="M3" s="1077"/>
      <c r="N3" s="1077"/>
    </row>
    <row r="4" spans="1:16" x14ac:dyDescent="0.3">
      <c r="A4" s="49"/>
      <c r="B4" s="49"/>
      <c r="C4" s="49"/>
      <c r="D4" s="49"/>
      <c r="E4" s="49"/>
      <c r="F4" s="49"/>
      <c r="G4" s="49"/>
      <c r="H4" s="49"/>
      <c r="I4" s="49"/>
      <c r="J4" s="49"/>
      <c r="K4" s="324"/>
      <c r="L4" s="324"/>
    </row>
    <row r="5" spans="1:16" x14ac:dyDescent="0.3">
      <c r="A5" s="309"/>
      <c r="B5" s="9"/>
      <c r="C5" s="9"/>
      <c r="D5" s="9"/>
      <c r="E5" s="696" t="s">
        <v>15</v>
      </c>
      <c r="F5" s="608" t="s">
        <v>384</v>
      </c>
      <c r="G5" s="699" t="s">
        <v>384</v>
      </c>
      <c r="H5" s="699"/>
      <c r="I5" s="651" t="s">
        <v>384</v>
      </c>
      <c r="J5" s="652"/>
      <c r="K5" s="536" t="s">
        <v>384</v>
      </c>
      <c r="L5" s="536"/>
      <c r="M5" s="571" t="s">
        <v>384</v>
      </c>
      <c r="N5" s="571"/>
      <c r="O5" s="630"/>
      <c r="P5" s="631"/>
    </row>
    <row r="6" spans="1:16" x14ac:dyDescent="0.3">
      <c r="A6" s="9"/>
      <c r="B6" s="9"/>
      <c r="C6" s="9"/>
      <c r="D6" s="9"/>
      <c r="E6" s="696" t="s">
        <v>389</v>
      </c>
      <c r="F6" s="691" t="s">
        <v>379</v>
      </c>
      <c r="G6" s="699" t="s">
        <v>366</v>
      </c>
      <c r="H6" s="699" t="s">
        <v>366</v>
      </c>
      <c r="I6" s="651" t="s">
        <v>353</v>
      </c>
      <c r="J6" s="651" t="s">
        <v>353</v>
      </c>
      <c r="K6" s="536" t="s">
        <v>329</v>
      </c>
      <c r="L6" s="536" t="s">
        <v>329</v>
      </c>
      <c r="M6" s="571" t="s">
        <v>312</v>
      </c>
      <c r="N6" s="571" t="s">
        <v>312</v>
      </c>
      <c r="O6" s="630"/>
      <c r="P6" s="630"/>
    </row>
    <row r="7" spans="1:16" ht="16.2" thickBot="1" x14ac:dyDescent="0.35">
      <c r="A7" s="11"/>
      <c r="B7" s="60"/>
      <c r="C7" s="60"/>
      <c r="D7" s="121"/>
      <c r="E7" s="697" t="s">
        <v>20</v>
      </c>
      <c r="F7" s="692" t="s">
        <v>20</v>
      </c>
      <c r="G7" s="700" t="s">
        <v>20</v>
      </c>
      <c r="H7" s="700" t="s">
        <v>21</v>
      </c>
      <c r="I7" s="653" t="s">
        <v>20</v>
      </c>
      <c r="J7" s="653" t="s">
        <v>21</v>
      </c>
      <c r="K7" s="537" t="s">
        <v>20</v>
      </c>
      <c r="L7" s="537" t="s">
        <v>21</v>
      </c>
      <c r="M7" s="572" t="s">
        <v>20</v>
      </c>
      <c r="N7" s="572" t="s">
        <v>21</v>
      </c>
      <c r="O7" s="631"/>
      <c r="P7" s="631"/>
    </row>
    <row r="8" spans="1:16" ht="16.2" thickTop="1" x14ac:dyDescent="0.3">
      <c r="A8" s="244" t="s">
        <v>22</v>
      </c>
      <c r="B8" s="244"/>
      <c r="C8" s="244"/>
      <c r="D8" s="244"/>
      <c r="E8" s="698"/>
      <c r="F8" s="244"/>
      <c r="G8" s="701"/>
      <c r="H8" s="701"/>
      <c r="I8" s="654"/>
      <c r="J8" s="652"/>
      <c r="K8" s="348"/>
      <c r="L8" s="348"/>
      <c r="M8" s="573"/>
      <c r="N8" s="573"/>
      <c r="O8" s="632"/>
      <c r="P8" s="633"/>
    </row>
    <row r="9" spans="1:16" x14ac:dyDescent="0.3">
      <c r="A9" s="244"/>
      <c r="B9" s="244"/>
      <c r="C9" s="244"/>
      <c r="D9" s="244"/>
      <c r="E9" s="698"/>
      <c r="F9" s="244"/>
      <c r="G9" s="701"/>
      <c r="H9" s="701"/>
      <c r="I9" s="654"/>
      <c r="J9" s="652"/>
      <c r="K9" s="348"/>
      <c r="L9" s="348"/>
      <c r="M9" s="573"/>
      <c r="N9" s="573"/>
      <c r="O9" s="632"/>
      <c r="P9" s="633"/>
    </row>
    <row r="10" spans="1:16" x14ac:dyDescent="0.3">
      <c r="A10" s="485" t="s">
        <v>23</v>
      </c>
      <c r="B10" s="486" t="s">
        <v>24</v>
      </c>
      <c r="C10" s="486" t="s">
        <v>25</v>
      </c>
      <c r="D10" s="486"/>
      <c r="E10" s="706"/>
      <c r="F10" s="707"/>
      <c r="G10" s="708"/>
      <c r="H10" s="708"/>
      <c r="I10" s="709"/>
      <c r="J10" s="710"/>
      <c r="K10" s="711"/>
      <c r="L10" s="711"/>
      <c r="M10" s="712"/>
      <c r="N10" s="574"/>
      <c r="O10" s="634"/>
      <c r="P10" s="633"/>
    </row>
    <row r="11" spans="1:16" x14ac:dyDescent="0.3">
      <c r="A11" s="244" t="s">
        <v>26</v>
      </c>
      <c r="B11" s="244"/>
      <c r="C11" s="244"/>
      <c r="D11" s="244"/>
      <c r="E11" s="713"/>
      <c r="F11" s="493"/>
      <c r="G11" s="714"/>
      <c r="H11" s="714"/>
      <c r="I11" s="715"/>
      <c r="J11" s="710"/>
      <c r="K11" s="716"/>
      <c r="L11" s="716"/>
      <c r="M11" s="717"/>
      <c r="N11" s="573"/>
      <c r="O11" s="632"/>
      <c r="P11" s="635"/>
    </row>
    <row r="12" spans="1:16" x14ac:dyDescent="0.3">
      <c r="A12" s="462" t="s">
        <v>354</v>
      </c>
      <c r="B12" s="463">
        <v>16000</v>
      </c>
      <c r="C12" s="464">
        <v>34</v>
      </c>
      <c r="D12" s="238"/>
      <c r="E12" s="713"/>
      <c r="F12" s="493"/>
      <c r="G12" s="714"/>
      <c r="H12" s="714"/>
      <c r="I12" s="718">
        <v>544000</v>
      </c>
      <c r="J12" s="719">
        <v>486179.32</v>
      </c>
      <c r="K12" s="716">
        <v>531300</v>
      </c>
      <c r="L12" s="716">
        <v>483553.65</v>
      </c>
      <c r="M12" s="717">
        <v>531300</v>
      </c>
      <c r="N12" s="575">
        <v>499977.91</v>
      </c>
      <c r="O12" s="597"/>
      <c r="P12" s="597"/>
    </row>
    <row r="13" spans="1:16" x14ac:dyDescent="0.3">
      <c r="A13" s="462" t="s">
        <v>368</v>
      </c>
      <c r="B13" s="463">
        <v>15300</v>
      </c>
      <c r="C13" s="464">
        <v>38.75</v>
      </c>
      <c r="D13" s="238"/>
      <c r="E13" s="713"/>
      <c r="F13" s="493"/>
      <c r="G13" s="720">
        <v>592875</v>
      </c>
      <c r="H13" s="714"/>
      <c r="I13" s="710"/>
      <c r="J13" s="719"/>
      <c r="K13" s="716"/>
      <c r="L13" s="716"/>
      <c r="M13" s="717"/>
      <c r="N13" s="575"/>
      <c r="O13" s="597"/>
      <c r="P13" s="341"/>
    </row>
    <row r="14" spans="1:16" x14ac:dyDescent="0.3">
      <c r="A14" s="462" t="s">
        <v>377</v>
      </c>
      <c r="B14" s="463">
        <v>14464</v>
      </c>
      <c r="C14" s="464">
        <v>38</v>
      </c>
      <c r="D14" s="464"/>
      <c r="E14" s="721"/>
      <c r="F14" s="722">
        <f>B14*C14</f>
        <v>549632</v>
      </c>
      <c r="G14" s="720"/>
      <c r="H14" s="720">
        <v>538555.37</v>
      </c>
      <c r="I14" s="710"/>
      <c r="J14" s="719"/>
      <c r="K14" s="723"/>
      <c r="L14" s="723"/>
      <c r="M14" s="717"/>
      <c r="N14" s="575"/>
      <c r="O14" s="636"/>
      <c r="P14" s="342"/>
    </row>
    <row r="15" spans="1:16" x14ac:dyDescent="0.3">
      <c r="A15" s="462" t="s">
        <v>390</v>
      </c>
      <c r="B15" s="463">
        <v>14000</v>
      </c>
      <c r="C15" s="464">
        <v>38</v>
      </c>
      <c r="D15" s="464"/>
      <c r="E15" s="721">
        <f>+C15*B15</f>
        <v>532000</v>
      </c>
      <c r="F15" s="722"/>
      <c r="G15" s="720"/>
      <c r="H15" s="720"/>
      <c r="I15" s="710"/>
      <c r="J15" s="719"/>
      <c r="K15" s="723"/>
      <c r="L15" s="723"/>
      <c r="M15" s="717"/>
      <c r="N15" s="575"/>
      <c r="O15" s="636"/>
      <c r="P15" s="342"/>
    </row>
    <row r="16" spans="1:16" x14ac:dyDescent="0.3">
      <c r="A16" s="244" t="s">
        <v>31</v>
      </c>
      <c r="B16" s="244"/>
      <c r="C16" s="238" t="s">
        <v>378</v>
      </c>
      <c r="D16" s="238"/>
      <c r="E16" s="713"/>
      <c r="F16" s="493"/>
      <c r="G16" s="720"/>
      <c r="H16" s="714"/>
      <c r="I16" s="715"/>
      <c r="J16" s="719"/>
      <c r="K16" s="716"/>
      <c r="L16" s="716"/>
      <c r="M16" s="717"/>
      <c r="N16" s="575"/>
      <c r="O16" s="614"/>
      <c r="P16" s="637"/>
    </row>
    <row r="17" spans="1:16" x14ac:dyDescent="0.3">
      <c r="A17" s="244" t="str">
        <f>$A$12</f>
        <v>FY 2010-2011</v>
      </c>
      <c r="B17" s="466"/>
      <c r="C17" s="238"/>
      <c r="D17" s="238"/>
      <c r="E17" s="713"/>
      <c r="F17" s="493"/>
      <c r="G17" s="720"/>
      <c r="H17" s="714"/>
      <c r="I17" s="718">
        <v>37500</v>
      </c>
      <c r="J17" s="719">
        <v>37716</v>
      </c>
      <c r="K17" s="716">
        <v>50000</v>
      </c>
      <c r="L17" s="716">
        <v>34588</v>
      </c>
      <c r="M17" s="717">
        <v>50000</v>
      </c>
      <c r="N17" s="575">
        <v>48850</v>
      </c>
      <c r="O17" s="345"/>
      <c r="P17" s="365"/>
    </row>
    <row r="18" spans="1:16" x14ac:dyDescent="0.3">
      <c r="A18" s="465" t="str">
        <f>A13</f>
        <v>FY 2011-2012</v>
      </c>
      <c r="B18" s="466"/>
      <c r="C18" s="467"/>
      <c r="D18" s="238"/>
      <c r="E18" s="713"/>
      <c r="F18" s="493"/>
      <c r="G18" s="720">
        <v>22500</v>
      </c>
      <c r="H18" s="714"/>
      <c r="I18" s="710"/>
      <c r="J18" s="719"/>
      <c r="K18" s="724"/>
      <c r="L18" s="716"/>
      <c r="M18" s="725"/>
      <c r="N18" s="576"/>
      <c r="O18" s="345"/>
      <c r="P18" s="365"/>
    </row>
    <row r="19" spans="1:16" x14ac:dyDescent="0.3">
      <c r="A19" s="465" t="str">
        <f>A14</f>
        <v>FY 2012-2013</v>
      </c>
      <c r="B19" s="466"/>
      <c r="C19" s="467"/>
      <c r="D19" s="467"/>
      <c r="E19" s="726"/>
      <c r="F19" s="727">
        <v>22500</v>
      </c>
      <c r="G19" s="728"/>
      <c r="H19" s="729">
        <v>34420</v>
      </c>
      <c r="I19" s="710"/>
      <c r="J19" s="719"/>
      <c r="K19" s="723"/>
      <c r="L19" s="723"/>
      <c r="M19" s="725"/>
      <c r="N19" s="576"/>
      <c r="O19" s="636"/>
      <c r="P19" s="345"/>
    </row>
    <row r="20" spans="1:16" x14ac:dyDescent="0.3">
      <c r="A20" s="465" t="str">
        <f>A15</f>
        <v>FY 2013-2014</v>
      </c>
      <c r="B20" s="466"/>
      <c r="C20" s="467"/>
      <c r="D20" s="467"/>
      <c r="E20" s="726">
        <v>22500</v>
      </c>
      <c r="F20" s="727"/>
      <c r="G20" s="728"/>
      <c r="H20" s="729"/>
      <c r="I20" s="710"/>
      <c r="J20" s="719"/>
      <c r="K20" s="723"/>
      <c r="L20" s="723"/>
      <c r="M20" s="725"/>
      <c r="N20" s="576"/>
      <c r="O20" s="636"/>
      <c r="P20" s="345"/>
    </row>
    <row r="21" spans="1:16" x14ac:dyDescent="0.3">
      <c r="A21" s="465" t="s">
        <v>341</v>
      </c>
      <c r="B21" s="466"/>
      <c r="C21" s="467"/>
      <c r="D21" s="467"/>
      <c r="E21" s="726">
        <v>5000</v>
      </c>
      <c r="F21" s="727">
        <v>5000</v>
      </c>
      <c r="G21" s="729">
        <v>5000</v>
      </c>
      <c r="H21" s="729">
        <v>4674.8</v>
      </c>
      <c r="I21" s="730">
        <v>5500</v>
      </c>
      <c r="J21" s="719">
        <v>8012.77</v>
      </c>
      <c r="K21" s="723">
        <v>5000</v>
      </c>
      <c r="L21" s="723"/>
      <c r="M21" s="725">
        <v>5000</v>
      </c>
      <c r="N21" s="576"/>
      <c r="O21" s="345"/>
      <c r="P21" s="345"/>
    </row>
    <row r="22" spans="1:16" x14ac:dyDescent="0.3">
      <c r="A22" s="462" t="s">
        <v>391</v>
      </c>
      <c r="B22" s="462"/>
      <c r="C22" s="462"/>
      <c r="D22" s="462"/>
      <c r="E22" s="721">
        <v>46000</v>
      </c>
      <c r="F22" s="722">
        <v>40800</v>
      </c>
      <c r="G22" s="720">
        <v>40000</v>
      </c>
      <c r="H22" s="720">
        <v>40000</v>
      </c>
      <c r="I22" s="718">
        <v>31500</v>
      </c>
      <c r="J22" s="719">
        <v>31500</v>
      </c>
      <c r="K22" s="731">
        <v>30700</v>
      </c>
      <c r="L22" s="731">
        <v>30700</v>
      </c>
      <c r="M22" s="717">
        <v>29500</v>
      </c>
      <c r="N22" s="573">
        <v>29500</v>
      </c>
      <c r="O22" s="345"/>
      <c r="P22" s="345"/>
    </row>
    <row r="23" spans="1:16" x14ac:dyDescent="0.3">
      <c r="A23" s="462" t="s">
        <v>280</v>
      </c>
      <c r="B23" s="463"/>
      <c r="C23" s="464"/>
      <c r="D23" s="464"/>
      <c r="E23" s="721">
        <v>16000</v>
      </c>
      <c r="F23" s="722">
        <v>7500</v>
      </c>
      <c r="G23" s="720">
        <v>10000</v>
      </c>
      <c r="H23" s="720">
        <v>20385</v>
      </c>
      <c r="I23" s="718">
        <v>9500</v>
      </c>
      <c r="J23" s="719">
        <v>-2174.98</v>
      </c>
      <c r="K23" s="731">
        <v>8000</v>
      </c>
      <c r="L23" s="731">
        <v>21303.61</v>
      </c>
      <c r="M23" s="717">
        <v>9500</v>
      </c>
      <c r="N23" s="575">
        <v>35345.879999999997</v>
      </c>
      <c r="O23" s="345"/>
      <c r="P23" s="345"/>
    </row>
    <row r="24" spans="1:16" x14ac:dyDescent="0.3">
      <c r="A24" s="244" t="s">
        <v>35</v>
      </c>
      <c r="B24" s="244"/>
      <c r="C24" s="244"/>
      <c r="D24" s="244"/>
      <c r="E24" s="713"/>
      <c r="F24" s="493">
        <v>10000</v>
      </c>
      <c r="G24" s="720">
        <v>10000</v>
      </c>
      <c r="H24" s="714"/>
      <c r="I24" s="715">
        <v>11000</v>
      </c>
      <c r="J24" s="719">
        <v>2797.69</v>
      </c>
      <c r="K24" s="716">
        <v>10000</v>
      </c>
      <c r="L24" s="716"/>
      <c r="M24" s="717">
        <v>10000</v>
      </c>
      <c r="N24" s="573"/>
      <c r="O24" s="365"/>
      <c r="P24" s="365"/>
    </row>
    <row r="25" spans="1:16" x14ac:dyDescent="0.3">
      <c r="A25" s="244" t="s">
        <v>38</v>
      </c>
      <c r="B25" s="244"/>
      <c r="C25" s="244"/>
      <c r="D25" s="244"/>
      <c r="E25" s="713"/>
      <c r="F25" s="493"/>
      <c r="G25" s="720"/>
      <c r="H25" s="714">
        <v>149.77000000000001</v>
      </c>
      <c r="I25" s="715"/>
      <c r="J25" s="719"/>
      <c r="K25" s="716"/>
      <c r="L25" s="716"/>
      <c r="M25" s="717"/>
      <c r="N25" s="573"/>
      <c r="O25" s="365"/>
      <c r="P25" s="365"/>
    </row>
    <row r="26" spans="1:16" x14ac:dyDescent="0.3">
      <c r="A26" s="244" t="str">
        <f>A12</f>
        <v>FY 2010-2011</v>
      </c>
      <c r="B26" s="468">
        <f>B12</f>
        <v>16000</v>
      </c>
      <c r="C26" s="238">
        <v>3</v>
      </c>
      <c r="D26" s="238"/>
      <c r="E26" s="713"/>
      <c r="F26" s="493"/>
      <c r="G26" s="720"/>
      <c r="H26" s="714"/>
      <c r="I26" s="718">
        <v>48000</v>
      </c>
      <c r="J26" s="719">
        <v>42913.17</v>
      </c>
      <c r="K26" s="716">
        <v>56350</v>
      </c>
      <c r="L26" s="716">
        <v>51299.25</v>
      </c>
      <c r="M26" s="717">
        <f>B26*C26</f>
        <v>48000</v>
      </c>
      <c r="N26" s="575">
        <v>60603.37</v>
      </c>
      <c r="O26" s="365"/>
      <c r="P26" s="365"/>
    </row>
    <row r="27" spans="1:16" x14ac:dyDescent="0.3">
      <c r="A27" s="244" t="s">
        <v>40</v>
      </c>
      <c r="B27" s="468">
        <v>250</v>
      </c>
      <c r="C27" s="238">
        <v>5</v>
      </c>
      <c r="D27" s="238"/>
      <c r="E27" s="713"/>
      <c r="F27" s="493"/>
      <c r="G27" s="720"/>
      <c r="H27" s="714"/>
      <c r="I27" s="718">
        <v>1250</v>
      </c>
      <c r="J27" s="719">
        <v>225</v>
      </c>
      <c r="K27" s="716">
        <v>500</v>
      </c>
      <c r="L27" s="716">
        <v>385</v>
      </c>
      <c r="M27" s="717">
        <f>B27*C27</f>
        <v>1250</v>
      </c>
      <c r="N27" s="575">
        <v>185</v>
      </c>
      <c r="O27" s="365"/>
      <c r="P27" s="365"/>
    </row>
    <row r="28" spans="1:16" x14ac:dyDescent="0.3">
      <c r="A28" s="244" t="str">
        <f>A13</f>
        <v>FY 2011-2012</v>
      </c>
      <c r="B28" s="468">
        <f>B13</f>
        <v>15300</v>
      </c>
      <c r="C28" s="467">
        <v>0</v>
      </c>
      <c r="D28" s="238"/>
      <c r="E28" s="713"/>
      <c r="F28" s="493"/>
      <c r="G28" s="720"/>
      <c r="H28" s="714"/>
      <c r="I28" s="710"/>
      <c r="J28" s="719"/>
      <c r="K28" s="724"/>
      <c r="L28" s="716"/>
      <c r="M28" s="725"/>
      <c r="N28" s="576"/>
      <c r="O28" s="636"/>
      <c r="P28" s="345"/>
    </row>
    <row r="29" spans="1:16" x14ac:dyDescent="0.3">
      <c r="A29" s="244" t="s">
        <v>40</v>
      </c>
      <c r="B29" s="468">
        <v>250</v>
      </c>
      <c r="C29" s="238">
        <v>8</v>
      </c>
      <c r="D29" s="238"/>
      <c r="E29" s="713"/>
      <c r="F29" s="493"/>
      <c r="G29" s="720">
        <v>2000</v>
      </c>
      <c r="H29" s="714">
        <v>364</v>
      </c>
      <c r="I29" s="710"/>
      <c r="J29" s="719"/>
      <c r="K29" s="724"/>
      <c r="L29" s="716"/>
      <c r="M29" s="725"/>
      <c r="N29" s="576"/>
      <c r="O29" s="636"/>
      <c r="P29" s="365"/>
    </row>
    <row r="30" spans="1:16" x14ac:dyDescent="0.3">
      <c r="A30" s="465" t="str">
        <f>A14</f>
        <v>FY 2012-2013</v>
      </c>
      <c r="B30" s="466">
        <f>B14</f>
        <v>14464</v>
      </c>
      <c r="C30" s="467"/>
      <c r="D30" s="467"/>
      <c r="E30" s="721"/>
      <c r="F30" s="722">
        <f t="shared" ref="F30:F31" si="0">B30*C30</f>
        <v>0</v>
      </c>
      <c r="G30" s="720"/>
      <c r="H30" s="720"/>
      <c r="I30" s="710"/>
      <c r="J30" s="719"/>
      <c r="K30" s="723"/>
      <c r="L30" s="723"/>
      <c r="M30" s="732"/>
      <c r="N30" s="577"/>
      <c r="O30" s="345"/>
      <c r="P30" s="345"/>
    </row>
    <row r="31" spans="1:16" x14ac:dyDescent="0.3">
      <c r="A31" s="244" t="s">
        <v>40</v>
      </c>
      <c r="B31" s="463">
        <v>100</v>
      </c>
      <c r="C31" s="464">
        <v>8</v>
      </c>
      <c r="D31" s="464"/>
      <c r="E31" s="721"/>
      <c r="F31" s="722">
        <f t="shared" si="0"/>
        <v>800</v>
      </c>
      <c r="G31" s="720"/>
      <c r="H31" s="720"/>
      <c r="I31" s="710"/>
      <c r="J31" s="719"/>
      <c r="K31" s="723"/>
      <c r="L31" s="723"/>
      <c r="M31" s="732"/>
      <c r="N31" s="577"/>
      <c r="O31" s="345"/>
      <c r="P31" s="365"/>
    </row>
    <row r="32" spans="1:16" x14ac:dyDescent="0.3">
      <c r="A32" s="244" t="s">
        <v>426</v>
      </c>
      <c r="B32" s="463">
        <v>14000</v>
      </c>
      <c r="C32" s="464"/>
      <c r="D32" s="464"/>
      <c r="E32" s="721"/>
      <c r="F32" s="722"/>
      <c r="G32" s="720"/>
      <c r="H32" s="720"/>
      <c r="I32" s="710"/>
      <c r="J32" s="719"/>
      <c r="K32" s="723"/>
      <c r="L32" s="723"/>
      <c r="M32" s="732"/>
      <c r="N32" s="577"/>
      <c r="O32" s="345"/>
      <c r="P32" s="365"/>
    </row>
    <row r="33" spans="1:16" x14ac:dyDescent="0.3">
      <c r="A33" s="244" t="s">
        <v>40</v>
      </c>
      <c r="B33" s="463">
        <v>100</v>
      </c>
      <c r="C33" s="464">
        <v>8</v>
      </c>
      <c r="D33" s="464"/>
      <c r="E33" s="721">
        <f>+C33*B33</f>
        <v>800</v>
      </c>
      <c r="F33" s="722"/>
      <c r="G33" s="720"/>
      <c r="H33" s="720"/>
      <c r="I33" s="710"/>
      <c r="J33" s="719"/>
      <c r="K33" s="723"/>
      <c r="L33" s="723"/>
      <c r="M33" s="732"/>
      <c r="N33" s="577"/>
      <c r="O33" s="345"/>
      <c r="P33" s="365"/>
    </row>
    <row r="34" spans="1:16" x14ac:dyDescent="0.3">
      <c r="A34" s="244" t="s">
        <v>209</v>
      </c>
      <c r="B34" s="239"/>
      <c r="C34" s="239"/>
      <c r="D34" s="238"/>
      <c r="E34" s="713"/>
      <c r="F34" s="493"/>
      <c r="G34" s="720"/>
      <c r="H34" s="714"/>
      <c r="I34" s="715"/>
      <c r="J34" s="719"/>
      <c r="K34" s="716"/>
      <c r="L34" s="716"/>
      <c r="M34" s="717"/>
      <c r="N34" s="575"/>
      <c r="O34" s="365"/>
      <c r="P34" s="365"/>
    </row>
    <row r="35" spans="1:16" x14ac:dyDescent="0.3">
      <c r="A35" s="244" t="str">
        <f>$A$12</f>
        <v>FY 2010-2011</v>
      </c>
      <c r="B35" s="468">
        <f>+B12</f>
        <v>16000</v>
      </c>
      <c r="C35" s="238">
        <v>2</v>
      </c>
      <c r="D35" s="238"/>
      <c r="E35" s="713"/>
      <c r="F35" s="493"/>
      <c r="G35" s="720"/>
      <c r="H35" s="714"/>
      <c r="I35" s="718">
        <v>32000</v>
      </c>
      <c r="J35" s="719">
        <v>28613</v>
      </c>
      <c r="K35" s="716">
        <v>40250</v>
      </c>
      <c r="L35" s="716">
        <v>36619.599999999999</v>
      </c>
      <c r="M35" s="717">
        <v>40250</v>
      </c>
      <c r="N35" s="575">
        <v>30301.72</v>
      </c>
      <c r="O35" s="365"/>
      <c r="P35" s="365"/>
    </row>
    <row r="36" spans="1:16" x14ac:dyDescent="0.3">
      <c r="A36" s="244" t="str">
        <f>A13</f>
        <v>FY 2011-2012</v>
      </c>
      <c r="B36" s="468">
        <f>+B13</f>
        <v>15300</v>
      </c>
      <c r="C36" s="464">
        <v>1.25</v>
      </c>
      <c r="D36" s="238"/>
      <c r="E36" s="713"/>
      <c r="F36" s="493"/>
      <c r="G36" s="720">
        <v>19125</v>
      </c>
      <c r="H36" s="714">
        <v>17417.86</v>
      </c>
      <c r="I36" s="710"/>
      <c r="J36" s="719"/>
      <c r="K36" s="724"/>
      <c r="L36" s="716"/>
      <c r="M36" s="717"/>
      <c r="N36" s="575"/>
      <c r="O36" s="365"/>
      <c r="P36" s="345"/>
    </row>
    <row r="37" spans="1:16" x14ac:dyDescent="0.3">
      <c r="A37" s="462" t="str">
        <f>$A$14</f>
        <v>FY 2012-2013</v>
      </c>
      <c r="B37" s="463">
        <f>+B14</f>
        <v>14464</v>
      </c>
      <c r="C37" s="464">
        <v>2</v>
      </c>
      <c r="D37" s="464"/>
      <c r="E37" s="721"/>
      <c r="F37" s="722">
        <f>B37*C37</f>
        <v>28928</v>
      </c>
      <c r="G37" s="720"/>
      <c r="H37" s="720"/>
      <c r="I37" s="710"/>
      <c r="J37" s="719"/>
      <c r="K37" s="723"/>
      <c r="L37" s="723"/>
      <c r="M37" s="717"/>
      <c r="N37" s="575"/>
      <c r="O37" s="345"/>
      <c r="P37" s="345"/>
    </row>
    <row r="38" spans="1:16" x14ac:dyDescent="0.3">
      <c r="A38" s="462" t="s">
        <v>400</v>
      </c>
      <c r="B38" s="463">
        <f>+B15</f>
        <v>14000</v>
      </c>
      <c r="C38" s="464">
        <v>3</v>
      </c>
      <c r="D38" s="464"/>
      <c r="E38" s="721">
        <f>+C38*B38</f>
        <v>42000</v>
      </c>
      <c r="F38" s="722"/>
      <c r="G38" s="720"/>
      <c r="H38" s="720"/>
      <c r="I38" s="710"/>
      <c r="J38" s="719"/>
      <c r="K38" s="723"/>
      <c r="L38" s="723"/>
      <c r="M38" s="717"/>
      <c r="N38" s="575"/>
      <c r="O38" s="345"/>
      <c r="P38" s="345"/>
    </row>
    <row r="39" spans="1:16" x14ac:dyDescent="0.3">
      <c r="A39" s="462" t="s">
        <v>398</v>
      </c>
      <c r="B39" s="463">
        <v>14000</v>
      </c>
      <c r="C39" s="464">
        <v>1</v>
      </c>
      <c r="D39" s="464"/>
      <c r="E39" s="721">
        <f>+C39*B39</f>
        <v>14000</v>
      </c>
      <c r="F39" s="722"/>
      <c r="G39" s="720">
        <v>0</v>
      </c>
      <c r="H39" s="720"/>
      <c r="I39" s="718">
        <v>0</v>
      </c>
      <c r="J39" s="719"/>
      <c r="K39" s="731" t="s">
        <v>373</v>
      </c>
      <c r="L39" s="731"/>
      <c r="M39" s="717">
        <v>25000</v>
      </c>
      <c r="N39" s="575"/>
      <c r="O39" s="345"/>
      <c r="P39" s="345"/>
    </row>
    <row r="40" spans="1:16" x14ac:dyDescent="0.3">
      <c r="A40" s="462" t="s">
        <v>248</v>
      </c>
      <c r="B40" s="463"/>
      <c r="C40" s="464"/>
      <c r="D40" s="464"/>
      <c r="E40" s="721">
        <v>5000</v>
      </c>
      <c r="F40" s="722">
        <v>5000</v>
      </c>
      <c r="G40" s="720">
        <v>15000</v>
      </c>
      <c r="H40" s="720">
        <v>7674.92</v>
      </c>
      <c r="I40" s="718">
        <v>15000</v>
      </c>
      <c r="J40" s="719">
        <v>7957.62</v>
      </c>
      <c r="K40" s="731">
        <v>16750</v>
      </c>
      <c r="L40" s="731">
        <v>15265.2</v>
      </c>
      <c r="M40" s="717">
        <v>17500</v>
      </c>
      <c r="N40" s="575">
        <v>11761.92</v>
      </c>
      <c r="O40" s="345"/>
      <c r="P40" s="345"/>
    </row>
    <row r="41" spans="1:16" x14ac:dyDescent="0.3">
      <c r="A41" s="462" t="s">
        <v>380</v>
      </c>
      <c r="B41" s="463"/>
      <c r="C41" s="464"/>
      <c r="D41" s="464"/>
      <c r="E41" s="721">
        <v>500</v>
      </c>
      <c r="F41" s="722"/>
      <c r="G41" s="720"/>
      <c r="H41" s="720">
        <v>546.54999999999995</v>
      </c>
      <c r="I41" s="718"/>
      <c r="J41" s="719">
        <v>247</v>
      </c>
      <c r="K41" s="731"/>
      <c r="L41" s="731"/>
      <c r="M41" s="717"/>
      <c r="N41" s="575"/>
      <c r="O41" s="345"/>
      <c r="P41" s="345"/>
    </row>
    <row r="42" spans="1:16" x14ac:dyDescent="0.3">
      <c r="A42" s="462" t="s">
        <v>396</v>
      </c>
      <c r="B42" s="463"/>
      <c r="C42" s="509"/>
      <c r="D42" s="464"/>
      <c r="E42" s="721">
        <v>79250</v>
      </c>
      <c r="F42" s="722">
        <v>77000</v>
      </c>
      <c r="G42" s="720">
        <v>75500</v>
      </c>
      <c r="H42" s="720">
        <v>75500</v>
      </c>
      <c r="I42" s="718">
        <v>74000</v>
      </c>
      <c r="J42" s="719">
        <v>74000</v>
      </c>
      <c r="K42" s="731">
        <v>72000</v>
      </c>
      <c r="L42" s="731">
        <v>72000</v>
      </c>
      <c r="M42" s="717">
        <v>69000</v>
      </c>
      <c r="N42" s="575">
        <v>69000</v>
      </c>
      <c r="O42" s="345"/>
      <c r="P42" s="345"/>
    </row>
    <row r="43" spans="1:16" x14ac:dyDescent="0.3">
      <c r="A43" s="462" t="s">
        <v>42</v>
      </c>
      <c r="B43" s="246"/>
      <c r="C43" s="246"/>
      <c r="D43" s="246"/>
      <c r="E43" s="733">
        <v>6250</v>
      </c>
      <c r="F43" s="734">
        <v>5850</v>
      </c>
      <c r="G43" s="735">
        <v>5850</v>
      </c>
      <c r="H43" s="735">
        <v>6432.96</v>
      </c>
      <c r="I43" s="736">
        <v>5850</v>
      </c>
      <c r="J43" s="719">
        <v>6303.57</v>
      </c>
      <c r="K43" s="737">
        <v>5500</v>
      </c>
      <c r="L43" s="737">
        <v>5993.87</v>
      </c>
      <c r="M43" s="717">
        <v>5000</v>
      </c>
      <c r="N43" s="575">
        <v>5895.42</v>
      </c>
      <c r="O43" s="345"/>
      <c r="P43" s="345"/>
    </row>
    <row r="44" spans="1:16" x14ac:dyDescent="0.3">
      <c r="A44" s="462" t="s">
        <v>394</v>
      </c>
      <c r="B44" s="246"/>
      <c r="C44" s="246"/>
      <c r="D44" s="246"/>
      <c r="E44" s="733">
        <v>2150</v>
      </c>
      <c r="F44" s="734">
        <v>0</v>
      </c>
      <c r="G44" s="735"/>
      <c r="H44" s="735">
        <v>3140</v>
      </c>
      <c r="I44" s="736"/>
      <c r="J44" s="719"/>
      <c r="K44" s="737"/>
      <c r="L44" s="737"/>
      <c r="M44" s="717"/>
      <c r="N44" s="575"/>
      <c r="O44" s="345"/>
      <c r="P44" s="345"/>
    </row>
    <row r="45" spans="1:16" x14ac:dyDescent="0.3">
      <c r="A45" s="244" t="s">
        <v>402</v>
      </c>
      <c r="B45" s="136"/>
      <c r="C45" s="100"/>
      <c r="D45" s="62"/>
      <c r="E45" s="721">
        <v>28000</v>
      </c>
      <c r="F45" s="722">
        <v>30000</v>
      </c>
      <c r="G45" s="720">
        <v>30000</v>
      </c>
      <c r="H45" s="720">
        <v>27029.119999999999</v>
      </c>
      <c r="I45" s="715">
        <v>4000</v>
      </c>
      <c r="J45" s="719">
        <v>28991.34</v>
      </c>
      <c r="K45" s="716">
        <v>4000</v>
      </c>
      <c r="L45" s="716">
        <v>3084.34</v>
      </c>
      <c r="M45" s="717">
        <v>5000</v>
      </c>
      <c r="N45" s="575">
        <v>1700.48</v>
      </c>
      <c r="O45" s="365"/>
      <c r="P45" s="365"/>
    </row>
    <row r="46" spans="1:16" ht="16.2" thickBot="1" x14ac:dyDescent="0.35">
      <c r="A46" s="9" t="s">
        <v>44</v>
      </c>
      <c r="B46" s="63"/>
      <c r="C46" s="62"/>
      <c r="D46" s="62"/>
      <c r="E46" s="738">
        <f>SUM(E12:E45)</f>
        <v>799450</v>
      </c>
      <c r="F46" s="739">
        <f>SUM(F12:F45)</f>
        <v>783010</v>
      </c>
      <c r="G46" s="740">
        <f>SUM(G10:G45)</f>
        <v>827850</v>
      </c>
      <c r="H46" s="740">
        <f>SUM(H10:H45)</f>
        <v>776290.35000000009</v>
      </c>
      <c r="I46" s="741">
        <f>SUM(I12:I45)</f>
        <v>819100</v>
      </c>
      <c r="J46" s="741">
        <f>SUM(J12:J45)</f>
        <v>753281.49999999988</v>
      </c>
      <c r="K46" s="742">
        <f t="shared" ref="K46:N46" si="1">SUM(K12:K45)</f>
        <v>830350</v>
      </c>
      <c r="L46" s="742">
        <f t="shared" si="1"/>
        <v>754792.5199999999</v>
      </c>
      <c r="M46" s="743">
        <f t="shared" si="1"/>
        <v>846300</v>
      </c>
      <c r="N46" s="578">
        <f t="shared" si="1"/>
        <v>793121.7</v>
      </c>
      <c r="O46" s="614"/>
      <c r="P46" s="614"/>
    </row>
    <row r="47" spans="1:16" ht="16.2" thickTop="1" x14ac:dyDescent="0.3">
      <c r="A47" s="49"/>
      <c r="B47" s="49"/>
      <c r="C47" s="49"/>
      <c r="D47" s="49"/>
      <c r="E47" s="713"/>
      <c r="F47" s="125"/>
      <c r="G47" s="714"/>
      <c r="H47" s="714"/>
      <c r="I47" s="715"/>
      <c r="J47" s="719"/>
      <c r="K47" s="716"/>
      <c r="L47" s="716"/>
      <c r="M47" s="717"/>
      <c r="N47" s="573"/>
      <c r="O47" s="638"/>
      <c r="P47" s="638"/>
    </row>
    <row r="48" spans="1:16" x14ac:dyDescent="0.3">
      <c r="A48" s="9" t="s">
        <v>46</v>
      </c>
      <c r="B48" s="63"/>
      <c r="C48" s="62"/>
      <c r="D48" s="62"/>
      <c r="E48" s="713"/>
      <c r="F48" s="125"/>
      <c r="G48" s="714"/>
      <c r="H48" s="714"/>
      <c r="I48" s="715"/>
      <c r="J48" s="719"/>
      <c r="K48" s="716"/>
      <c r="L48" s="716"/>
      <c r="M48" s="717"/>
      <c r="N48" s="575"/>
      <c r="O48" s="614"/>
      <c r="P48" s="638"/>
    </row>
    <row r="49" spans="1:16" x14ac:dyDescent="0.3">
      <c r="A49" s="9" t="s">
        <v>47</v>
      </c>
      <c r="B49" s="63"/>
      <c r="C49" s="62"/>
      <c r="D49" s="62"/>
      <c r="E49" s="713"/>
      <c r="F49" s="125"/>
      <c r="G49" s="714"/>
      <c r="H49" s="714"/>
      <c r="I49" s="715"/>
      <c r="J49" s="719"/>
      <c r="K49" s="716"/>
      <c r="L49" s="716"/>
      <c r="M49" s="717"/>
      <c r="N49" s="575"/>
      <c r="O49" s="614"/>
      <c r="P49" s="638"/>
    </row>
    <row r="50" spans="1:16" x14ac:dyDescent="0.3">
      <c r="A50" s="244" t="s">
        <v>343</v>
      </c>
      <c r="B50" s="468"/>
      <c r="C50" s="244"/>
      <c r="D50" s="244"/>
      <c r="E50" s="713">
        <v>2700</v>
      </c>
      <c r="F50" s="493">
        <v>2700</v>
      </c>
      <c r="G50" s="720">
        <v>2250</v>
      </c>
      <c r="H50" s="714">
        <v>3243</v>
      </c>
      <c r="I50" s="715">
        <v>2090</v>
      </c>
      <c r="J50" s="719">
        <v>2090</v>
      </c>
      <c r="K50" s="716">
        <v>1250</v>
      </c>
      <c r="L50" s="716">
        <v>1150</v>
      </c>
      <c r="M50" s="717">
        <v>1560</v>
      </c>
      <c r="N50" s="573">
        <v>1150</v>
      </c>
      <c r="O50" s="365"/>
      <c r="P50" s="365"/>
    </row>
    <row r="51" spans="1:16" x14ac:dyDescent="0.3">
      <c r="A51" s="244" t="s">
        <v>177</v>
      </c>
      <c r="B51" s="468"/>
      <c r="C51" s="244"/>
      <c r="D51" s="244"/>
      <c r="E51" s="713">
        <v>100</v>
      </c>
      <c r="F51" s="493">
        <v>100</v>
      </c>
      <c r="G51" s="720">
        <v>100</v>
      </c>
      <c r="H51" s="714">
        <v>43.49</v>
      </c>
      <c r="I51" s="715">
        <v>100</v>
      </c>
      <c r="J51" s="719">
        <v>18.8</v>
      </c>
      <c r="K51" s="716">
        <v>200</v>
      </c>
      <c r="L51" s="716">
        <v>53.43</v>
      </c>
      <c r="M51" s="717">
        <v>200</v>
      </c>
      <c r="N51" s="573">
        <v>515.97</v>
      </c>
      <c r="O51" s="365"/>
      <c r="P51" s="365"/>
    </row>
    <row r="52" spans="1:16" x14ac:dyDescent="0.3">
      <c r="A52" s="244" t="s">
        <v>403</v>
      </c>
      <c r="B52" s="468"/>
      <c r="C52" s="244"/>
      <c r="D52" s="244"/>
      <c r="E52" s="713">
        <v>2150</v>
      </c>
      <c r="F52" s="493"/>
      <c r="G52" s="720"/>
      <c r="H52" s="714">
        <v>965.9</v>
      </c>
      <c r="I52" s="715"/>
      <c r="J52" s="719"/>
      <c r="K52" s="716"/>
      <c r="L52" s="716"/>
      <c r="M52" s="717"/>
      <c r="N52" s="573"/>
      <c r="O52" s="365"/>
      <c r="P52" s="365"/>
    </row>
    <row r="53" spans="1:16" x14ac:dyDescent="0.3">
      <c r="A53" s="462" t="s">
        <v>159</v>
      </c>
      <c r="B53" s="463"/>
      <c r="C53" s="462"/>
      <c r="D53" s="462"/>
      <c r="E53" s="721">
        <v>14000</v>
      </c>
      <c r="F53" s="722">
        <v>14000</v>
      </c>
      <c r="G53" s="720">
        <v>15000</v>
      </c>
      <c r="H53" s="720">
        <v>15544.39</v>
      </c>
      <c r="I53" s="718">
        <v>13500</v>
      </c>
      <c r="J53" s="719">
        <v>13843.48</v>
      </c>
      <c r="K53" s="731">
        <v>13500</v>
      </c>
      <c r="L53" s="731">
        <v>14699.46</v>
      </c>
      <c r="M53" s="717">
        <v>14000</v>
      </c>
      <c r="N53" s="573">
        <v>14761.34</v>
      </c>
      <c r="O53" s="345"/>
      <c r="P53" s="345"/>
    </row>
    <row r="54" spans="1:16" x14ac:dyDescent="0.3">
      <c r="A54" s="244" t="s">
        <v>161</v>
      </c>
      <c r="B54" s="468"/>
      <c r="C54" s="244"/>
      <c r="D54" s="244"/>
      <c r="E54" s="713">
        <v>2750</v>
      </c>
      <c r="F54" s="493">
        <v>2500</v>
      </c>
      <c r="G54" s="720">
        <v>1800</v>
      </c>
      <c r="H54" s="714">
        <v>2439.5</v>
      </c>
      <c r="I54" s="715">
        <v>1680</v>
      </c>
      <c r="J54" s="719">
        <v>2519.75</v>
      </c>
      <c r="K54" s="716">
        <v>1680</v>
      </c>
      <c r="L54" s="716">
        <v>1843.47</v>
      </c>
      <c r="M54" s="717">
        <v>1600</v>
      </c>
      <c r="N54" s="573">
        <v>1908</v>
      </c>
      <c r="O54" s="345"/>
      <c r="P54" s="365"/>
    </row>
    <row r="55" spans="1:16" x14ac:dyDescent="0.3">
      <c r="A55" s="244" t="s">
        <v>65</v>
      </c>
      <c r="B55" s="468"/>
      <c r="C55" s="244"/>
      <c r="D55" s="244"/>
      <c r="E55" s="713">
        <v>4000</v>
      </c>
      <c r="F55" s="493">
        <v>4000</v>
      </c>
      <c r="G55" s="720">
        <v>4400</v>
      </c>
      <c r="H55" s="714">
        <v>3864.51</v>
      </c>
      <c r="I55" s="715">
        <v>4400</v>
      </c>
      <c r="J55" s="719">
        <v>1211.8699999999999</v>
      </c>
      <c r="K55" s="716">
        <v>6800</v>
      </c>
      <c r="L55" s="716">
        <v>1351.23</v>
      </c>
      <c r="M55" s="717">
        <v>6800</v>
      </c>
      <c r="N55" s="573">
        <v>3117.91</v>
      </c>
      <c r="O55" s="345"/>
      <c r="P55" s="365"/>
    </row>
    <row r="56" spans="1:16" x14ac:dyDescent="0.3">
      <c r="A56" s="244" t="s">
        <v>60</v>
      </c>
      <c r="B56" s="468"/>
      <c r="C56" s="244"/>
      <c r="D56" s="244"/>
      <c r="E56" s="713">
        <v>2600</v>
      </c>
      <c r="F56" s="493">
        <v>2800</v>
      </c>
      <c r="G56" s="720">
        <v>2800</v>
      </c>
      <c r="H56" s="714">
        <v>2250</v>
      </c>
      <c r="I56" s="715">
        <v>2800</v>
      </c>
      <c r="J56" s="719">
        <v>2555</v>
      </c>
      <c r="K56" s="716">
        <v>4400</v>
      </c>
      <c r="L56" s="716">
        <v>2180</v>
      </c>
      <c r="M56" s="717">
        <v>4400</v>
      </c>
      <c r="N56" s="573">
        <v>2518</v>
      </c>
      <c r="O56" s="365"/>
      <c r="P56" s="365"/>
    </row>
    <row r="57" spans="1:16" x14ac:dyDescent="0.3">
      <c r="A57" s="244" t="s">
        <v>229</v>
      </c>
      <c r="B57" s="468"/>
      <c r="C57" s="244"/>
      <c r="D57" s="244"/>
      <c r="E57" s="713">
        <v>2900</v>
      </c>
      <c r="F57" s="493">
        <v>3800</v>
      </c>
      <c r="G57" s="720">
        <v>4800</v>
      </c>
      <c r="H57" s="714">
        <v>3247.36</v>
      </c>
      <c r="I57" s="715">
        <v>4800</v>
      </c>
      <c r="J57" s="719">
        <v>3484.35</v>
      </c>
      <c r="K57" s="716">
        <v>3600</v>
      </c>
      <c r="L57" s="716">
        <v>3676.45</v>
      </c>
      <c r="M57" s="717">
        <v>2800</v>
      </c>
      <c r="N57" s="573">
        <v>3807.93</v>
      </c>
      <c r="O57" s="345"/>
      <c r="P57" s="365"/>
    </row>
    <row r="58" spans="1:16" x14ac:dyDescent="0.3">
      <c r="A58" s="244" t="s">
        <v>246</v>
      </c>
      <c r="B58" s="468"/>
      <c r="C58" s="244"/>
      <c r="D58" s="244"/>
      <c r="E58" s="713">
        <v>4560</v>
      </c>
      <c r="F58" s="493">
        <v>5000</v>
      </c>
      <c r="G58" s="720">
        <v>6800</v>
      </c>
      <c r="H58" s="714">
        <v>4563.32</v>
      </c>
      <c r="I58" s="715">
        <v>6800</v>
      </c>
      <c r="J58" s="719">
        <v>6744.38</v>
      </c>
      <c r="K58" s="716">
        <v>6800</v>
      </c>
      <c r="L58" s="716">
        <v>6759.92</v>
      </c>
      <c r="M58" s="717">
        <v>7250</v>
      </c>
      <c r="N58" s="573">
        <v>6728.84</v>
      </c>
      <c r="O58" s="345"/>
      <c r="P58" s="365"/>
    </row>
    <row r="59" spans="1:16" x14ac:dyDescent="0.3">
      <c r="A59" s="244" t="s">
        <v>252</v>
      </c>
      <c r="B59" s="468"/>
      <c r="C59" s="244"/>
      <c r="D59" s="244"/>
      <c r="E59" s="713">
        <v>36500</v>
      </c>
      <c r="F59" s="493">
        <v>34000</v>
      </c>
      <c r="G59" s="720">
        <v>38575</v>
      </c>
      <c r="H59" s="714">
        <v>29565.21</v>
      </c>
      <c r="I59" s="715">
        <v>28000</v>
      </c>
      <c r="J59" s="719">
        <v>41808.99</v>
      </c>
      <c r="K59" s="716">
        <v>26000</v>
      </c>
      <c r="L59" s="716">
        <v>31013.5</v>
      </c>
      <c r="M59" s="717">
        <v>23200</v>
      </c>
      <c r="N59" s="573">
        <v>29011.23</v>
      </c>
      <c r="O59" s="345"/>
      <c r="P59" s="365"/>
    </row>
    <row r="60" spans="1:16" x14ac:dyDescent="0.3">
      <c r="A60" s="244" t="s">
        <v>176</v>
      </c>
      <c r="B60" s="468"/>
      <c r="C60" s="244"/>
      <c r="D60" s="244"/>
      <c r="E60" s="713">
        <v>200</v>
      </c>
      <c r="F60" s="493">
        <v>100</v>
      </c>
      <c r="G60" s="720">
        <v>100</v>
      </c>
      <c r="H60" s="714">
        <v>162.84</v>
      </c>
      <c r="I60" s="715">
        <v>100</v>
      </c>
      <c r="J60" s="719">
        <v>47.16</v>
      </c>
      <c r="K60" s="716">
        <v>250</v>
      </c>
      <c r="L60" s="716">
        <v>116.84</v>
      </c>
      <c r="M60" s="717">
        <v>100</v>
      </c>
      <c r="N60" s="573">
        <v>164.94</v>
      </c>
      <c r="O60" s="365"/>
      <c r="P60" s="365"/>
    </row>
    <row r="61" spans="1:16" x14ac:dyDescent="0.3">
      <c r="A61" s="244" t="s">
        <v>404</v>
      </c>
      <c r="B61" s="468"/>
      <c r="C61" s="244"/>
      <c r="D61" s="244"/>
      <c r="E61" s="713">
        <v>55750</v>
      </c>
      <c r="F61" s="493">
        <v>54930</v>
      </c>
      <c r="G61" s="720">
        <v>54240</v>
      </c>
      <c r="H61" s="714">
        <v>54184.07</v>
      </c>
      <c r="I61" s="715">
        <v>53800</v>
      </c>
      <c r="J61" s="719">
        <v>53395.77</v>
      </c>
      <c r="K61" s="716">
        <v>54800</v>
      </c>
      <c r="L61" s="716">
        <v>52380</v>
      </c>
      <c r="M61" s="717">
        <v>58100</v>
      </c>
      <c r="N61" s="573">
        <v>48544.68</v>
      </c>
      <c r="O61" s="345"/>
      <c r="P61" s="365"/>
    </row>
    <row r="62" spans="1:16" x14ac:dyDescent="0.3">
      <c r="A62" s="244" t="s">
        <v>57</v>
      </c>
      <c r="B62" s="468"/>
      <c r="C62" s="244"/>
      <c r="D62" s="244"/>
      <c r="E62" s="713">
        <v>5250</v>
      </c>
      <c r="F62" s="493">
        <v>5150</v>
      </c>
      <c r="G62" s="720">
        <v>5750</v>
      </c>
      <c r="H62" s="714">
        <v>5099.18</v>
      </c>
      <c r="I62" s="715">
        <v>5750</v>
      </c>
      <c r="J62" s="719">
        <v>3484.54</v>
      </c>
      <c r="K62" s="716">
        <v>6250</v>
      </c>
      <c r="L62" s="716">
        <v>4872.54</v>
      </c>
      <c r="M62" s="717">
        <v>5750</v>
      </c>
      <c r="N62" s="573">
        <v>5167.7700000000004</v>
      </c>
      <c r="O62" s="345"/>
      <c r="P62" s="365"/>
    </row>
    <row r="63" spans="1:16" x14ac:dyDescent="0.3">
      <c r="A63" s="244" t="s">
        <v>52</v>
      </c>
      <c r="B63" s="468"/>
      <c r="C63" s="244"/>
      <c r="D63" s="244"/>
      <c r="E63" s="713">
        <v>24000</v>
      </c>
      <c r="F63" s="493">
        <v>24400</v>
      </c>
      <c r="G63" s="720">
        <v>25250</v>
      </c>
      <c r="H63" s="714">
        <v>27173.85</v>
      </c>
      <c r="I63" s="715">
        <v>24750</v>
      </c>
      <c r="J63" s="719">
        <v>23182.52</v>
      </c>
      <c r="K63" s="716">
        <v>24400</v>
      </c>
      <c r="L63" s="716">
        <v>22734.99</v>
      </c>
      <c r="M63" s="717">
        <v>23400</v>
      </c>
      <c r="N63" s="573">
        <v>22232.79</v>
      </c>
      <c r="O63" s="345"/>
      <c r="P63" s="365"/>
    </row>
    <row r="64" spans="1:16" x14ac:dyDescent="0.3">
      <c r="A64" s="462" t="s">
        <v>421</v>
      </c>
      <c r="B64" s="463"/>
      <c r="C64" s="462"/>
      <c r="D64" s="462"/>
      <c r="E64" s="721">
        <v>21000</v>
      </c>
      <c r="F64" s="493">
        <v>24500</v>
      </c>
      <c r="G64" s="720">
        <v>27400</v>
      </c>
      <c r="H64" s="714">
        <v>26492.9</v>
      </c>
      <c r="I64" s="715">
        <v>25800</v>
      </c>
      <c r="J64" s="719">
        <v>25794.68</v>
      </c>
      <c r="K64" s="716">
        <v>24000</v>
      </c>
      <c r="L64" s="716">
        <v>24100.27</v>
      </c>
      <c r="M64" s="717">
        <v>22500</v>
      </c>
      <c r="N64" s="573">
        <v>22683.21</v>
      </c>
      <c r="O64" s="365"/>
      <c r="P64" s="365"/>
    </row>
    <row r="65" spans="1:16" x14ac:dyDescent="0.3">
      <c r="A65" s="244" t="s">
        <v>406</v>
      </c>
      <c r="B65" s="468"/>
      <c r="C65" s="244"/>
      <c r="D65" s="244"/>
      <c r="E65" s="713">
        <v>4000</v>
      </c>
      <c r="F65" s="493">
        <v>3200</v>
      </c>
      <c r="G65" s="720">
        <v>3000</v>
      </c>
      <c r="H65" s="714">
        <v>3757.57</v>
      </c>
      <c r="I65" s="715">
        <v>3200</v>
      </c>
      <c r="J65" s="719">
        <v>3586.36</v>
      </c>
      <c r="K65" s="716">
        <v>5000</v>
      </c>
      <c r="L65" s="716">
        <v>2192.96</v>
      </c>
      <c r="M65" s="717">
        <v>6000</v>
      </c>
      <c r="N65" s="573">
        <v>2520.19</v>
      </c>
      <c r="O65" s="345"/>
      <c r="P65" s="365"/>
    </row>
    <row r="66" spans="1:16" x14ac:dyDescent="0.3">
      <c r="A66" s="462" t="s">
        <v>117</v>
      </c>
      <c r="B66" s="463"/>
      <c r="C66" s="462"/>
      <c r="D66" s="462"/>
      <c r="E66" s="721">
        <v>10500</v>
      </c>
      <c r="F66" s="722">
        <v>11000</v>
      </c>
      <c r="G66" s="720">
        <v>12500</v>
      </c>
      <c r="H66" s="720">
        <v>9328.57</v>
      </c>
      <c r="I66" s="718">
        <v>13500</v>
      </c>
      <c r="J66" s="719">
        <v>10367.200000000001</v>
      </c>
      <c r="K66" s="731">
        <v>13500</v>
      </c>
      <c r="L66" s="731">
        <v>10711.59</v>
      </c>
      <c r="M66" s="717">
        <v>14500</v>
      </c>
      <c r="N66" s="573">
        <v>14194.55</v>
      </c>
      <c r="O66" s="345"/>
      <c r="P66" s="345"/>
    </row>
    <row r="67" spans="1:16" x14ac:dyDescent="0.3">
      <c r="A67" s="244" t="s">
        <v>157</v>
      </c>
      <c r="B67" s="468"/>
      <c r="C67" s="244"/>
      <c r="D67" s="244"/>
      <c r="E67" s="713">
        <v>2500</v>
      </c>
      <c r="F67" s="493">
        <v>2500</v>
      </c>
      <c r="G67" s="720">
        <v>2500</v>
      </c>
      <c r="H67" s="714">
        <v>2500</v>
      </c>
      <c r="I67" s="715">
        <v>1250</v>
      </c>
      <c r="J67" s="719">
        <v>1350</v>
      </c>
      <c r="K67" s="716">
        <v>750</v>
      </c>
      <c r="L67" s="716">
        <v>2370.06</v>
      </c>
      <c r="M67" s="717">
        <v>1250</v>
      </c>
      <c r="N67" s="573">
        <v>209.76</v>
      </c>
      <c r="O67" s="365"/>
      <c r="P67" s="365"/>
    </row>
    <row r="68" spans="1:16" x14ac:dyDescent="0.3">
      <c r="A68" s="705" t="s">
        <v>333</v>
      </c>
      <c r="B68" s="468"/>
      <c r="C68" s="244"/>
      <c r="D68" s="244"/>
      <c r="E68" s="713">
        <v>122000</v>
      </c>
      <c r="F68" s="493">
        <v>125000</v>
      </c>
      <c r="G68" s="720">
        <v>129950</v>
      </c>
      <c r="H68" s="714">
        <v>150077.21</v>
      </c>
      <c r="I68" s="715">
        <v>127500</v>
      </c>
      <c r="J68" s="719">
        <v>129803.97</v>
      </c>
      <c r="K68" s="716">
        <v>125000</v>
      </c>
      <c r="L68" s="716">
        <v>129097.24</v>
      </c>
      <c r="M68" s="717">
        <v>123800</v>
      </c>
      <c r="N68" s="573">
        <v>128717.21</v>
      </c>
      <c r="O68" s="365"/>
      <c r="P68" s="365"/>
    </row>
    <row r="69" spans="1:16" x14ac:dyDescent="0.3">
      <c r="A69" s="244" t="s">
        <v>410</v>
      </c>
      <c r="B69" s="463"/>
      <c r="C69" s="462"/>
      <c r="D69" s="462"/>
      <c r="E69" s="721">
        <v>8500</v>
      </c>
      <c r="F69" s="493">
        <v>8000</v>
      </c>
      <c r="G69" s="720">
        <v>9000</v>
      </c>
      <c r="H69" s="714">
        <v>2351.62</v>
      </c>
      <c r="I69" s="715">
        <v>9000</v>
      </c>
      <c r="J69" s="719">
        <v>6391.84</v>
      </c>
      <c r="K69" s="716">
        <v>9000</v>
      </c>
      <c r="L69" s="716">
        <v>4753</v>
      </c>
      <c r="M69" s="717">
        <v>9000</v>
      </c>
      <c r="N69" s="573">
        <v>8182.55</v>
      </c>
      <c r="O69" s="365"/>
      <c r="P69" s="365"/>
    </row>
    <row r="70" spans="1:16" x14ac:dyDescent="0.3">
      <c r="A70" s="462" t="s">
        <v>408</v>
      </c>
      <c r="B70" s="463"/>
      <c r="C70" s="462"/>
      <c r="D70" s="462"/>
      <c r="E70" s="721">
        <v>8600</v>
      </c>
      <c r="F70" s="493">
        <v>2500</v>
      </c>
      <c r="G70" s="720">
        <v>5500</v>
      </c>
      <c r="H70" s="714">
        <v>8359.14</v>
      </c>
      <c r="I70" s="715">
        <v>0</v>
      </c>
      <c r="J70" s="719"/>
      <c r="K70" s="716">
        <v>0</v>
      </c>
      <c r="L70" s="716">
        <v>0</v>
      </c>
      <c r="M70" s="717">
        <v>0</v>
      </c>
      <c r="N70" s="573">
        <v>0</v>
      </c>
      <c r="O70" s="365"/>
      <c r="P70" s="365"/>
    </row>
    <row r="71" spans="1:16" x14ac:dyDescent="0.3">
      <c r="A71" s="244" t="s">
        <v>332</v>
      </c>
      <c r="B71" s="239"/>
      <c r="C71" s="468"/>
      <c r="D71" s="244"/>
      <c r="E71" s="713">
        <v>68700</v>
      </c>
      <c r="F71" s="493">
        <v>68300</v>
      </c>
      <c r="G71" s="720">
        <v>65640</v>
      </c>
      <c r="H71" s="714">
        <v>65640</v>
      </c>
      <c r="I71" s="715">
        <v>66800</v>
      </c>
      <c r="J71" s="719">
        <v>66730.759999999995</v>
      </c>
      <c r="K71" s="716">
        <v>65500</v>
      </c>
      <c r="L71" s="716">
        <v>67592.83</v>
      </c>
      <c r="M71" s="717">
        <v>63580</v>
      </c>
      <c r="N71" s="573">
        <v>65039.07</v>
      </c>
      <c r="O71" s="365"/>
      <c r="P71" s="365"/>
    </row>
    <row r="72" spans="1:16" x14ac:dyDescent="0.3">
      <c r="A72" s="462" t="s">
        <v>331</v>
      </c>
      <c r="B72" s="463"/>
      <c r="C72" s="464"/>
      <c r="D72" s="464"/>
      <c r="E72" s="721">
        <v>92000</v>
      </c>
      <c r="F72" s="722">
        <v>80000</v>
      </c>
      <c r="G72" s="720">
        <v>104565</v>
      </c>
      <c r="H72" s="720">
        <v>115305.12</v>
      </c>
      <c r="I72" s="718">
        <v>103250</v>
      </c>
      <c r="J72" s="719">
        <v>103004.11</v>
      </c>
      <c r="K72" s="731">
        <v>101225</v>
      </c>
      <c r="L72" s="731">
        <v>103031.16</v>
      </c>
      <c r="M72" s="717">
        <v>97335</v>
      </c>
      <c r="N72" s="573">
        <v>99186.02</v>
      </c>
      <c r="O72" s="345"/>
      <c r="P72" s="345"/>
    </row>
    <row r="73" spans="1:16" x14ac:dyDescent="0.3">
      <c r="A73" s="244" t="s">
        <v>245</v>
      </c>
      <c r="B73" s="468"/>
      <c r="C73" s="244"/>
      <c r="D73" s="244"/>
      <c r="E73" s="721">
        <v>4800</v>
      </c>
      <c r="F73" s="722">
        <v>0</v>
      </c>
      <c r="G73" s="720">
        <v>8750</v>
      </c>
      <c r="H73" s="720">
        <v>8750.31</v>
      </c>
      <c r="I73" s="715">
        <v>8750</v>
      </c>
      <c r="J73" s="719">
        <v>8750.0400000000009</v>
      </c>
      <c r="K73" s="716">
        <v>8750</v>
      </c>
      <c r="L73" s="716">
        <v>8750</v>
      </c>
      <c r="M73" s="717">
        <v>8400</v>
      </c>
      <c r="N73" s="573">
        <v>8400</v>
      </c>
      <c r="O73" s="365"/>
      <c r="P73" s="365"/>
    </row>
    <row r="74" spans="1:16" x14ac:dyDescent="0.3">
      <c r="A74" s="462" t="s">
        <v>411</v>
      </c>
      <c r="B74" s="463"/>
      <c r="C74" s="462"/>
      <c r="D74" s="462"/>
      <c r="E74" s="721">
        <v>4200</v>
      </c>
      <c r="F74" s="722">
        <v>3600</v>
      </c>
      <c r="G74" s="720">
        <v>2400</v>
      </c>
      <c r="H74" s="720">
        <v>2634.53</v>
      </c>
      <c r="I74" s="718">
        <v>2400</v>
      </c>
      <c r="J74" s="719">
        <v>1288.01</v>
      </c>
      <c r="K74" s="731">
        <v>2400</v>
      </c>
      <c r="L74" s="731">
        <v>1113.72</v>
      </c>
      <c r="M74" s="717">
        <v>2100</v>
      </c>
      <c r="N74" s="573">
        <v>2009.57</v>
      </c>
      <c r="O74" s="345"/>
      <c r="P74" s="345"/>
    </row>
    <row r="75" spans="1:16" x14ac:dyDescent="0.3">
      <c r="A75" s="244" t="s">
        <v>223</v>
      </c>
      <c r="B75" s="468"/>
      <c r="C75" s="238"/>
      <c r="D75" s="238"/>
      <c r="E75" s="713">
        <v>600</v>
      </c>
      <c r="F75" s="493">
        <v>600</v>
      </c>
      <c r="G75" s="720">
        <v>750</v>
      </c>
      <c r="H75" s="714">
        <v>406.69</v>
      </c>
      <c r="I75" s="715">
        <v>600</v>
      </c>
      <c r="J75" s="719">
        <v>560.30999999999995</v>
      </c>
      <c r="K75" s="716">
        <v>600</v>
      </c>
      <c r="L75" s="716">
        <v>712.67</v>
      </c>
      <c r="M75" s="717">
        <v>1000</v>
      </c>
      <c r="N75" s="573">
        <v>742.48</v>
      </c>
      <c r="O75" s="365"/>
      <c r="P75" s="365"/>
    </row>
    <row r="76" spans="1:16" x14ac:dyDescent="0.3">
      <c r="A76" s="244" t="s">
        <v>172</v>
      </c>
      <c r="B76" s="468"/>
      <c r="C76" s="244"/>
      <c r="D76" s="244"/>
      <c r="E76" s="713">
        <v>1200</v>
      </c>
      <c r="F76" s="493">
        <v>1200</v>
      </c>
      <c r="G76" s="720">
        <v>1500</v>
      </c>
      <c r="H76" s="714">
        <v>927.62</v>
      </c>
      <c r="I76" s="715">
        <v>1500</v>
      </c>
      <c r="J76" s="719">
        <v>1027.3399999999999</v>
      </c>
      <c r="K76" s="716">
        <v>1650</v>
      </c>
      <c r="L76" s="716">
        <v>1264.54</v>
      </c>
      <c r="M76" s="717">
        <v>1500</v>
      </c>
      <c r="N76" s="573">
        <v>553.28</v>
      </c>
      <c r="O76" s="365"/>
      <c r="P76" s="365"/>
    </row>
    <row r="77" spans="1:16" x14ac:dyDescent="0.3">
      <c r="A77" s="244" t="s">
        <v>413</v>
      </c>
      <c r="B77" s="468"/>
      <c r="C77" s="244"/>
      <c r="D77" s="244"/>
      <c r="E77" s="713">
        <v>1300</v>
      </c>
      <c r="F77" s="493">
        <v>1200</v>
      </c>
      <c r="G77" s="720">
        <v>1600</v>
      </c>
      <c r="H77" s="714">
        <v>1196.01</v>
      </c>
      <c r="I77" s="715">
        <v>1800</v>
      </c>
      <c r="J77" s="719">
        <v>1071.51</v>
      </c>
      <c r="K77" s="716">
        <v>2750</v>
      </c>
      <c r="L77" s="716">
        <v>1211.56</v>
      </c>
      <c r="M77" s="717">
        <v>4400</v>
      </c>
      <c r="N77" s="573">
        <v>1334.02</v>
      </c>
      <c r="O77" s="365"/>
      <c r="P77" s="365"/>
    </row>
    <row r="78" spans="1:16" x14ac:dyDescent="0.3">
      <c r="A78" s="244" t="s">
        <v>158</v>
      </c>
      <c r="B78" s="468"/>
      <c r="C78" s="244"/>
      <c r="D78" s="244"/>
      <c r="E78" s="713">
        <v>8000</v>
      </c>
      <c r="F78" s="493">
        <v>4000</v>
      </c>
      <c r="G78" s="720">
        <v>15000</v>
      </c>
      <c r="H78" s="714">
        <v>14596.65</v>
      </c>
      <c r="I78" s="715">
        <v>16000</v>
      </c>
      <c r="J78" s="719">
        <v>14088.83</v>
      </c>
      <c r="K78" s="716">
        <v>16500</v>
      </c>
      <c r="L78" s="716">
        <v>13610.3</v>
      </c>
      <c r="M78" s="717">
        <v>18000</v>
      </c>
      <c r="N78" s="573">
        <v>14706.94</v>
      </c>
      <c r="O78" s="365"/>
      <c r="P78" s="365"/>
    </row>
    <row r="79" spans="1:16" x14ac:dyDescent="0.3">
      <c r="A79" s="9" t="s">
        <v>73</v>
      </c>
      <c r="B79" s="63"/>
      <c r="C79" s="276"/>
      <c r="D79" s="49"/>
      <c r="E79" s="744">
        <f t="shared" ref="E79:J79" si="2">SUM(E50:E78)</f>
        <v>515360</v>
      </c>
      <c r="F79" s="745">
        <f t="shared" si="2"/>
        <v>489080</v>
      </c>
      <c r="G79" s="746">
        <f t="shared" ref="G79" si="3">SUM(G50:G78)</f>
        <v>551920</v>
      </c>
      <c r="H79" s="746">
        <f t="shared" si="2"/>
        <v>564670.56000000006</v>
      </c>
      <c r="I79" s="747">
        <f t="shared" si="2"/>
        <v>529920</v>
      </c>
      <c r="J79" s="747">
        <f t="shared" si="2"/>
        <v>528201.56999999995</v>
      </c>
      <c r="K79" s="748">
        <f t="shared" ref="K79:N79" si="4">SUM(K50:K78)</f>
        <v>526555</v>
      </c>
      <c r="L79" s="748">
        <f t="shared" si="4"/>
        <v>513343.72999999986</v>
      </c>
      <c r="M79" s="749">
        <f t="shared" si="4"/>
        <v>522525</v>
      </c>
      <c r="N79" s="582">
        <f t="shared" si="4"/>
        <v>508108.25000000006</v>
      </c>
      <c r="O79" s="365"/>
      <c r="P79" s="365"/>
    </row>
    <row r="80" spans="1:16" x14ac:dyDescent="0.3">
      <c r="A80" s="612"/>
      <c r="B80" s="49"/>
      <c r="C80" s="49"/>
      <c r="D80" s="49"/>
      <c r="E80" s="713"/>
      <c r="F80" s="125"/>
      <c r="G80" s="714"/>
      <c r="H80" s="714"/>
      <c r="I80" s="715"/>
      <c r="J80" s="719"/>
      <c r="K80" s="716"/>
      <c r="L80" s="716"/>
      <c r="M80" s="717"/>
      <c r="N80" s="573"/>
      <c r="O80" s="365"/>
      <c r="P80" s="365"/>
    </row>
    <row r="81" spans="1:16" x14ac:dyDescent="0.3">
      <c r="A81" s="9" t="s">
        <v>416</v>
      </c>
      <c r="B81" s="49"/>
      <c r="C81" s="49"/>
      <c r="D81" s="49"/>
      <c r="E81" s="713"/>
      <c r="F81" s="125"/>
      <c r="G81" s="714"/>
      <c r="H81" s="714"/>
      <c r="I81" s="715"/>
      <c r="J81" s="719"/>
      <c r="K81" s="716"/>
      <c r="L81" s="716"/>
      <c r="M81" s="717"/>
      <c r="N81" s="573"/>
      <c r="O81" s="365"/>
      <c r="P81" s="365"/>
    </row>
    <row r="82" spans="1:16" x14ac:dyDescent="0.3">
      <c r="A82" s="244" t="s">
        <v>197</v>
      </c>
      <c r="B82" s="244"/>
      <c r="C82" s="244"/>
      <c r="D82" s="244"/>
      <c r="E82" s="713">
        <v>37500</v>
      </c>
      <c r="F82" s="493">
        <v>36000</v>
      </c>
      <c r="G82" s="714">
        <v>35375</v>
      </c>
      <c r="H82" s="714">
        <v>33050.67</v>
      </c>
      <c r="I82" s="715">
        <v>35375</v>
      </c>
      <c r="J82" s="719">
        <v>35375</v>
      </c>
      <c r="K82" s="716">
        <v>34000</v>
      </c>
      <c r="L82" s="716">
        <v>25814.55</v>
      </c>
      <c r="M82" s="717">
        <v>32760</v>
      </c>
      <c r="N82" s="579">
        <v>35061.35</v>
      </c>
      <c r="O82" s="365"/>
      <c r="P82" s="352"/>
    </row>
    <row r="83" spans="1:16" x14ac:dyDescent="0.3">
      <c r="A83" s="244" t="s">
        <v>198</v>
      </c>
      <c r="B83" s="244"/>
      <c r="C83" s="244"/>
      <c r="D83" s="244"/>
      <c r="E83" s="713">
        <v>14250</v>
      </c>
      <c r="F83" s="493">
        <v>12750</v>
      </c>
      <c r="G83" s="714">
        <v>12500</v>
      </c>
      <c r="H83" s="714">
        <v>9412.34</v>
      </c>
      <c r="I83" s="715">
        <v>12500</v>
      </c>
      <c r="J83" s="719">
        <v>12500</v>
      </c>
      <c r="K83" s="716">
        <v>12000</v>
      </c>
      <c r="L83" s="716">
        <v>11509.39</v>
      </c>
      <c r="M83" s="717">
        <v>12980</v>
      </c>
      <c r="N83" s="573">
        <v>12495.43</v>
      </c>
      <c r="O83" s="365"/>
      <c r="P83" s="352"/>
    </row>
    <row r="84" spans="1:16" x14ac:dyDescent="0.3">
      <c r="A84" s="244" t="s">
        <v>345</v>
      </c>
      <c r="B84" s="244"/>
      <c r="C84" s="244"/>
      <c r="D84" s="244"/>
      <c r="E84" s="713">
        <v>4125</v>
      </c>
      <c r="F84" s="493">
        <v>4000</v>
      </c>
      <c r="G84" s="714">
        <v>3900</v>
      </c>
      <c r="H84" s="714">
        <v>3900</v>
      </c>
      <c r="I84" s="715">
        <v>3900</v>
      </c>
      <c r="J84" s="719">
        <v>2812.98</v>
      </c>
      <c r="K84" s="716">
        <v>3750</v>
      </c>
      <c r="L84" s="716">
        <v>3750</v>
      </c>
      <c r="M84" s="717">
        <v>4330</v>
      </c>
      <c r="N84" s="573">
        <v>4330</v>
      </c>
      <c r="O84" s="365"/>
      <c r="P84" s="352"/>
    </row>
    <row r="85" spans="1:16" x14ac:dyDescent="0.3">
      <c r="A85" s="244" t="s">
        <v>346</v>
      </c>
      <c r="B85" s="244"/>
      <c r="C85" s="244"/>
      <c r="D85" s="244"/>
      <c r="E85" s="713">
        <v>4500</v>
      </c>
      <c r="F85" s="493">
        <v>4775</v>
      </c>
      <c r="G85" s="714">
        <v>4680</v>
      </c>
      <c r="H85" s="714">
        <v>3769.93</v>
      </c>
      <c r="I85" s="715">
        <v>4680</v>
      </c>
      <c r="J85" s="719">
        <v>4029.64</v>
      </c>
      <c r="K85" s="716">
        <v>4500</v>
      </c>
      <c r="L85" s="716">
        <v>4500</v>
      </c>
      <c r="M85" s="717">
        <v>4870</v>
      </c>
      <c r="N85" s="573">
        <v>4368.32</v>
      </c>
      <c r="O85" s="365"/>
      <c r="P85" s="352"/>
    </row>
    <row r="86" spans="1:16" x14ac:dyDescent="0.3">
      <c r="A86" s="244" t="s">
        <v>313</v>
      </c>
      <c r="B86" s="244"/>
      <c r="C86" s="244"/>
      <c r="D86" s="244"/>
      <c r="E86" s="713">
        <v>4500</v>
      </c>
      <c r="F86" s="493">
        <v>4700</v>
      </c>
      <c r="G86" s="720">
        <v>4600</v>
      </c>
      <c r="H86" s="714">
        <v>3880.16</v>
      </c>
      <c r="I86" s="715">
        <v>4500</v>
      </c>
      <c r="J86" s="719">
        <v>2333.0300000000002</v>
      </c>
      <c r="K86" s="716">
        <v>4000</v>
      </c>
      <c r="L86" s="716">
        <v>4540.29</v>
      </c>
      <c r="M86" s="717">
        <v>8500</v>
      </c>
      <c r="N86" s="573">
        <v>3369.05</v>
      </c>
      <c r="O86" s="365"/>
      <c r="P86" s="352"/>
    </row>
    <row r="87" spans="1:16" x14ac:dyDescent="0.3">
      <c r="A87" s="462" t="s">
        <v>326</v>
      </c>
      <c r="B87" s="462"/>
      <c r="C87" s="462"/>
      <c r="D87" s="462"/>
      <c r="E87" s="713">
        <v>14000</v>
      </c>
      <c r="F87" s="493">
        <v>15000</v>
      </c>
      <c r="G87" s="720">
        <v>18500</v>
      </c>
      <c r="H87" s="714">
        <v>12326.28</v>
      </c>
      <c r="I87" s="718">
        <v>20500</v>
      </c>
      <c r="J87" s="719">
        <v>13384.93</v>
      </c>
      <c r="K87" s="731">
        <v>20500</v>
      </c>
      <c r="L87" s="731">
        <v>14317.25</v>
      </c>
      <c r="M87" s="717">
        <v>20500</v>
      </c>
      <c r="N87" s="573">
        <v>16481.25</v>
      </c>
      <c r="O87" s="365"/>
      <c r="P87" s="352"/>
    </row>
    <row r="88" spans="1:16" x14ac:dyDescent="0.3">
      <c r="A88" s="244" t="s">
        <v>327</v>
      </c>
      <c r="B88" s="244"/>
      <c r="C88" s="244"/>
      <c r="D88" s="244"/>
      <c r="E88" s="713">
        <v>19750</v>
      </c>
      <c r="F88" s="493">
        <v>18400</v>
      </c>
      <c r="G88" s="720">
        <v>18000</v>
      </c>
      <c r="H88" s="714">
        <v>20839.919999999998</v>
      </c>
      <c r="I88" s="715">
        <v>18000</v>
      </c>
      <c r="J88" s="719">
        <v>18476.54</v>
      </c>
      <c r="K88" s="716">
        <v>18000</v>
      </c>
      <c r="L88" s="716">
        <v>16465.939999999999</v>
      </c>
      <c r="M88" s="717">
        <v>15300</v>
      </c>
      <c r="N88" s="573">
        <v>14912.11</v>
      </c>
      <c r="O88" s="365"/>
      <c r="P88" s="352"/>
    </row>
    <row r="89" spans="1:16" x14ac:dyDescent="0.3">
      <c r="A89" s="244" t="s">
        <v>325</v>
      </c>
      <c r="B89" s="244"/>
      <c r="C89" s="244"/>
      <c r="D89" s="244"/>
      <c r="E89" s="750">
        <v>44250</v>
      </c>
      <c r="F89" s="751">
        <v>48450</v>
      </c>
      <c r="G89" s="752">
        <v>47500</v>
      </c>
      <c r="H89" s="753">
        <v>38612.379999999997</v>
      </c>
      <c r="I89" s="754">
        <v>47500</v>
      </c>
      <c r="J89" s="755">
        <v>41828.82</v>
      </c>
      <c r="K89" s="756">
        <v>47500</v>
      </c>
      <c r="L89" s="756">
        <v>41192.230000000003</v>
      </c>
      <c r="M89" s="757">
        <v>50000</v>
      </c>
      <c r="N89" s="580">
        <v>30662.28</v>
      </c>
      <c r="O89" s="365"/>
      <c r="P89" s="352"/>
    </row>
    <row r="90" spans="1:16" x14ac:dyDescent="0.3">
      <c r="A90" s="57" t="s">
        <v>87</v>
      </c>
      <c r="B90" s="49"/>
      <c r="C90" s="49"/>
      <c r="D90" s="49"/>
      <c r="E90" s="713">
        <f t="shared" ref="E90:J90" si="5">SUM(E82:E89)</f>
        <v>142875</v>
      </c>
      <c r="F90" s="493">
        <f t="shared" si="5"/>
        <v>144075</v>
      </c>
      <c r="G90" s="714">
        <f t="shared" ref="G90" si="6">SUM(G82:G89)</f>
        <v>145055</v>
      </c>
      <c r="H90" s="714">
        <f t="shared" si="5"/>
        <v>125791.67999999999</v>
      </c>
      <c r="I90" s="715">
        <f t="shared" si="5"/>
        <v>146955</v>
      </c>
      <c r="J90" s="715">
        <f t="shared" si="5"/>
        <v>130740.94</v>
      </c>
      <c r="K90" s="716">
        <f t="shared" ref="K90:N90" si="7">SUM(K82:K89)</f>
        <v>144250</v>
      </c>
      <c r="L90" s="716">
        <f t="shared" si="7"/>
        <v>122089.65</v>
      </c>
      <c r="M90" s="758">
        <f t="shared" si="7"/>
        <v>149240</v>
      </c>
      <c r="N90" s="581">
        <f t="shared" si="7"/>
        <v>121679.79</v>
      </c>
      <c r="O90" s="365"/>
      <c r="P90" s="365"/>
    </row>
    <row r="91" spans="1:16" x14ac:dyDescent="0.3">
      <c r="A91" s="49"/>
      <c r="B91" s="49"/>
      <c r="C91" s="49"/>
      <c r="D91" s="49"/>
      <c r="E91" s="713"/>
      <c r="F91" s="125"/>
      <c r="G91" s="714"/>
      <c r="H91" s="714"/>
      <c r="I91" s="715"/>
      <c r="J91" s="719"/>
      <c r="K91" s="716"/>
      <c r="L91" s="716"/>
      <c r="M91" s="717"/>
      <c r="N91" s="573"/>
      <c r="O91" s="365"/>
      <c r="P91" s="365"/>
    </row>
    <row r="92" spans="1:16" x14ac:dyDescent="0.3">
      <c r="A92" s="9" t="s">
        <v>88</v>
      </c>
      <c r="B92" s="49"/>
      <c r="C92" s="49"/>
      <c r="D92" s="49"/>
      <c r="E92" s="713"/>
      <c r="F92" s="125"/>
      <c r="G92" s="714"/>
      <c r="H92" s="714"/>
      <c r="I92" s="715"/>
      <c r="J92" s="719"/>
      <c r="K92" s="716"/>
      <c r="L92" s="716"/>
      <c r="M92" s="717"/>
      <c r="N92" s="573"/>
      <c r="O92" s="365"/>
      <c r="P92" s="365"/>
    </row>
    <row r="93" spans="1:16" x14ac:dyDescent="0.3">
      <c r="A93" s="485" t="s">
        <v>287</v>
      </c>
      <c r="B93" s="244"/>
      <c r="C93" s="244"/>
      <c r="D93" s="244"/>
      <c r="E93" s="713">
        <v>0</v>
      </c>
      <c r="F93" s="493">
        <v>0</v>
      </c>
      <c r="G93" s="720">
        <v>0</v>
      </c>
      <c r="H93" s="714"/>
      <c r="I93" s="715">
        <v>0</v>
      </c>
      <c r="J93" s="719">
        <v>0</v>
      </c>
      <c r="K93" s="716">
        <v>250</v>
      </c>
      <c r="L93" s="716">
        <v>0</v>
      </c>
      <c r="M93" s="717">
        <v>300</v>
      </c>
      <c r="N93" s="573">
        <v>0</v>
      </c>
      <c r="O93" s="365"/>
      <c r="P93" s="365"/>
    </row>
    <row r="94" spans="1:16" x14ac:dyDescent="0.3">
      <c r="A94" s="244" t="s">
        <v>70</v>
      </c>
      <c r="B94" s="244"/>
      <c r="C94" s="244"/>
      <c r="D94" s="244"/>
      <c r="E94" s="713">
        <v>1000</v>
      </c>
      <c r="F94" s="493">
        <v>1000</v>
      </c>
      <c r="G94" s="720">
        <v>1000</v>
      </c>
      <c r="H94" s="714">
        <v>697.75</v>
      </c>
      <c r="I94" s="715">
        <v>750</v>
      </c>
      <c r="J94" s="719">
        <v>266.70999999999998</v>
      </c>
      <c r="K94" s="716">
        <v>1000</v>
      </c>
      <c r="L94" s="716">
        <v>1221.82</v>
      </c>
      <c r="M94" s="717">
        <v>1000</v>
      </c>
      <c r="N94" s="573">
        <v>349.37</v>
      </c>
      <c r="O94" s="365"/>
      <c r="P94" s="352"/>
    </row>
    <row r="95" spans="1:16" x14ac:dyDescent="0.3">
      <c r="A95" s="244" t="s">
        <v>222</v>
      </c>
      <c r="B95" s="244"/>
      <c r="C95" s="244"/>
      <c r="D95" s="244"/>
      <c r="E95" s="713">
        <v>150</v>
      </c>
      <c r="F95" s="493">
        <v>150</v>
      </c>
      <c r="G95" s="720">
        <v>150</v>
      </c>
      <c r="H95" s="714"/>
      <c r="I95" s="715">
        <v>150</v>
      </c>
      <c r="J95" s="719"/>
      <c r="K95" s="716">
        <v>250</v>
      </c>
      <c r="L95" s="716"/>
      <c r="M95" s="717">
        <v>300</v>
      </c>
      <c r="N95" s="573">
        <v>0</v>
      </c>
      <c r="O95" s="365"/>
      <c r="P95" s="352"/>
    </row>
    <row r="96" spans="1:16" x14ac:dyDescent="0.3">
      <c r="A96" s="244" t="s">
        <v>308</v>
      </c>
      <c r="B96" s="244"/>
      <c r="C96" s="244"/>
      <c r="D96" s="244"/>
      <c r="E96" s="721">
        <v>0</v>
      </c>
      <c r="F96" s="722">
        <v>750</v>
      </c>
      <c r="G96" s="720">
        <v>0</v>
      </c>
      <c r="H96" s="720"/>
      <c r="I96" s="715">
        <v>750</v>
      </c>
      <c r="J96" s="719">
        <v>316</v>
      </c>
      <c r="K96" s="716">
        <v>750</v>
      </c>
      <c r="L96" s="716">
        <v>560</v>
      </c>
      <c r="M96" s="717">
        <v>750</v>
      </c>
      <c r="N96" s="573">
        <v>566</v>
      </c>
      <c r="O96" s="365"/>
      <c r="P96" s="352"/>
    </row>
    <row r="97" spans="1:16" x14ac:dyDescent="0.3">
      <c r="A97" s="244" t="s">
        <v>94</v>
      </c>
      <c r="B97" s="244"/>
      <c r="C97" s="244"/>
      <c r="D97" s="244"/>
      <c r="E97" s="713">
        <v>1200</v>
      </c>
      <c r="F97" s="493">
        <v>1200</v>
      </c>
      <c r="G97" s="720">
        <v>1200</v>
      </c>
      <c r="H97" s="714">
        <v>1205.77</v>
      </c>
      <c r="I97" s="715">
        <v>1200</v>
      </c>
      <c r="J97" s="719">
        <v>861.57</v>
      </c>
      <c r="K97" s="716">
        <v>1200</v>
      </c>
      <c r="L97" s="716">
        <v>997.14</v>
      </c>
      <c r="M97" s="717">
        <v>1000</v>
      </c>
      <c r="N97" s="573">
        <v>1014.45</v>
      </c>
      <c r="O97" s="365"/>
      <c r="P97" s="352"/>
    </row>
    <row r="98" spans="1:16" x14ac:dyDescent="0.3">
      <c r="A98" s="244" t="s">
        <v>338</v>
      </c>
      <c r="B98" s="244"/>
      <c r="C98" s="244"/>
      <c r="D98" s="244"/>
      <c r="E98" s="713">
        <v>2400</v>
      </c>
      <c r="F98" s="493">
        <v>2400</v>
      </c>
      <c r="G98" s="720">
        <v>2400</v>
      </c>
      <c r="H98" s="714">
        <v>300</v>
      </c>
      <c r="I98" s="715">
        <v>4200</v>
      </c>
      <c r="J98" s="719">
        <v>539.70000000000005</v>
      </c>
      <c r="K98" s="716">
        <v>4200</v>
      </c>
      <c r="L98" s="716">
        <v>691.67</v>
      </c>
      <c r="M98" s="717">
        <v>4200</v>
      </c>
      <c r="N98" s="573">
        <v>753.05</v>
      </c>
      <c r="O98" s="365"/>
      <c r="P98" s="365"/>
    </row>
    <row r="99" spans="1:16" x14ac:dyDescent="0.3">
      <c r="A99" s="462" t="s">
        <v>423</v>
      </c>
      <c r="B99" s="462"/>
      <c r="C99" s="244"/>
      <c r="D99" s="244"/>
      <c r="E99" s="713">
        <v>0</v>
      </c>
      <c r="F99" s="493">
        <v>0</v>
      </c>
      <c r="G99" s="720">
        <v>0</v>
      </c>
      <c r="H99" s="714"/>
      <c r="I99" s="715">
        <v>1200</v>
      </c>
      <c r="J99" s="719"/>
      <c r="K99" s="716">
        <v>1500</v>
      </c>
      <c r="L99" s="716">
        <v>1002.71</v>
      </c>
      <c r="M99" s="717">
        <v>1500</v>
      </c>
      <c r="N99" s="573">
        <v>617</v>
      </c>
      <c r="O99" s="365"/>
      <c r="P99" s="352"/>
    </row>
    <row r="100" spans="1:16" x14ac:dyDescent="0.3">
      <c r="A100" s="244" t="s">
        <v>347</v>
      </c>
      <c r="B100" s="244"/>
      <c r="C100" s="244"/>
      <c r="D100" s="244"/>
      <c r="E100" s="713">
        <v>200</v>
      </c>
      <c r="F100" s="493">
        <v>200</v>
      </c>
      <c r="G100" s="720">
        <v>200</v>
      </c>
      <c r="H100" s="714"/>
      <c r="I100" s="715">
        <v>200</v>
      </c>
      <c r="J100" s="719">
        <v>148.69999999999999</v>
      </c>
      <c r="K100" s="716">
        <v>250</v>
      </c>
      <c r="L100" s="716">
        <v>148.69999999999999</v>
      </c>
      <c r="M100" s="717">
        <v>450</v>
      </c>
      <c r="N100" s="573">
        <v>153.69999999999999</v>
      </c>
      <c r="O100" s="365"/>
      <c r="P100" s="352"/>
    </row>
    <row r="101" spans="1:16" x14ac:dyDescent="0.3">
      <c r="A101" s="244" t="s">
        <v>296</v>
      </c>
      <c r="B101" s="244"/>
      <c r="C101" s="244"/>
      <c r="D101" s="244"/>
      <c r="E101" s="713">
        <v>1750</v>
      </c>
      <c r="F101" s="493">
        <v>0</v>
      </c>
      <c r="G101" s="720">
        <v>2000</v>
      </c>
      <c r="H101" s="714">
        <v>1451.46</v>
      </c>
      <c r="I101" s="715">
        <v>0</v>
      </c>
      <c r="J101" s="719"/>
      <c r="K101" s="716">
        <v>0</v>
      </c>
      <c r="L101" s="716"/>
      <c r="M101" s="717">
        <v>0</v>
      </c>
      <c r="N101" s="573">
        <v>0</v>
      </c>
      <c r="O101" s="365"/>
      <c r="P101" s="352"/>
    </row>
    <row r="102" spans="1:16" x14ac:dyDescent="0.3">
      <c r="A102" s="244" t="s">
        <v>293</v>
      </c>
      <c r="B102" s="244"/>
      <c r="C102" s="244"/>
      <c r="D102" s="244"/>
      <c r="E102" s="713">
        <v>2000</v>
      </c>
      <c r="F102" s="493">
        <v>2000</v>
      </c>
      <c r="G102" s="720">
        <v>2000</v>
      </c>
      <c r="H102" s="714">
        <v>888.75</v>
      </c>
      <c r="I102" s="715">
        <v>2000</v>
      </c>
      <c r="J102" s="719">
        <v>1735.01</v>
      </c>
      <c r="K102" s="716">
        <v>2000</v>
      </c>
      <c r="L102" s="716">
        <v>993.77</v>
      </c>
      <c r="M102" s="717">
        <v>2250</v>
      </c>
      <c r="N102" s="573">
        <v>1621.28</v>
      </c>
      <c r="O102" s="365"/>
      <c r="P102" s="352"/>
    </row>
    <row r="103" spans="1:16" x14ac:dyDescent="0.3">
      <c r="A103" s="244" t="s">
        <v>99</v>
      </c>
      <c r="B103" s="244"/>
      <c r="C103" s="244"/>
      <c r="D103" s="244"/>
      <c r="E103" s="713">
        <v>3000</v>
      </c>
      <c r="F103" s="493">
        <v>3000</v>
      </c>
      <c r="G103" s="720">
        <v>3000</v>
      </c>
      <c r="H103" s="714">
        <v>402.86</v>
      </c>
      <c r="I103" s="715">
        <v>2500</v>
      </c>
      <c r="J103" s="719">
        <v>2102.4499999999998</v>
      </c>
      <c r="K103" s="716">
        <v>3000</v>
      </c>
      <c r="L103" s="716">
        <v>2818.36</v>
      </c>
      <c r="M103" s="717">
        <v>3000</v>
      </c>
      <c r="N103" s="573">
        <v>2442.9699999999998</v>
      </c>
      <c r="O103" s="365"/>
      <c r="P103" s="352"/>
    </row>
    <row r="104" spans="1:16" x14ac:dyDescent="0.3">
      <c r="A104" s="462" t="s">
        <v>351</v>
      </c>
      <c r="B104" s="462"/>
      <c r="C104" s="462"/>
      <c r="D104" s="462"/>
      <c r="E104" s="721">
        <v>0</v>
      </c>
      <c r="F104" s="722">
        <v>0</v>
      </c>
      <c r="G104" s="720">
        <v>0</v>
      </c>
      <c r="H104" s="720"/>
      <c r="I104" s="718">
        <v>1500</v>
      </c>
      <c r="J104" s="719"/>
      <c r="K104" s="731">
        <v>3000</v>
      </c>
      <c r="L104" s="731">
        <v>30</v>
      </c>
      <c r="M104" s="717">
        <v>3000</v>
      </c>
      <c r="N104" s="573">
        <v>0</v>
      </c>
      <c r="O104" s="345"/>
      <c r="P104" s="352"/>
    </row>
    <row r="105" spans="1:16" x14ac:dyDescent="0.3">
      <c r="A105" s="244" t="s">
        <v>418</v>
      </c>
      <c r="B105" s="492"/>
      <c r="C105" s="493"/>
      <c r="D105" s="244"/>
      <c r="E105" s="713">
        <v>3000</v>
      </c>
      <c r="F105" s="493">
        <v>1500</v>
      </c>
      <c r="G105" s="720">
        <v>3000</v>
      </c>
      <c r="H105" s="714">
        <v>-1311.64</v>
      </c>
      <c r="I105" s="715">
        <v>3000</v>
      </c>
      <c r="J105" s="719">
        <v>-534.79999999999995</v>
      </c>
      <c r="K105" s="716">
        <v>4500</v>
      </c>
      <c r="L105" s="716">
        <v>-347.4</v>
      </c>
      <c r="M105" s="717">
        <v>6000</v>
      </c>
      <c r="N105" s="573">
        <v>1227.3900000000001</v>
      </c>
      <c r="O105" s="365"/>
      <c r="P105" s="352"/>
    </row>
    <row r="106" spans="1:16" x14ac:dyDescent="0.3">
      <c r="A106" s="244" t="s">
        <v>190</v>
      </c>
      <c r="B106" s="492"/>
      <c r="C106" s="493"/>
      <c r="D106" s="244"/>
      <c r="E106" s="713">
        <v>150</v>
      </c>
      <c r="F106" s="493">
        <v>150</v>
      </c>
      <c r="G106" s="720">
        <v>150</v>
      </c>
      <c r="H106" s="714">
        <v>103.98</v>
      </c>
      <c r="I106" s="715">
        <v>150</v>
      </c>
      <c r="J106" s="719">
        <v>150</v>
      </c>
      <c r="K106" s="716">
        <v>150</v>
      </c>
      <c r="L106" s="716"/>
      <c r="M106" s="717">
        <v>150</v>
      </c>
      <c r="N106" s="573">
        <v>69.069999999999993</v>
      </c>
      <c r="O106" s="365"/>
      <c r="P106" s="352"/>
    </row>
    <row r="107" spans="1:16" x14ac:dyDescent="0.3">
      <c r="A107" s="244" t="s">
        <v>90</v>
      </c>
      <c r="B107" s="244"/>
      <c r="C107" s="244"/>
      <c r="D107" s="244"/>
      <c r="E107" s="713">
        <v>150</v>
      </c>
      <c r="F107" s="493">
        <v>150</v>
      </c>
      <c r="G107" s="720">
        <v>150</v>
      </c>
      <c r="H107" s="714">
        <v>144.85</v>
      </c>
      <c r="I107" s="715">
        <v>150</v>
      </c>
      <c r="J107" s="719">
        <v>164.82</v>
      </c>
      <c r="K107" s="716">
        <v>250</v>
      </c>
      <c r="L107" s="716">
        <v>428.17</v>
      </c>
      <c r="M107" s="717">
        <v>300</v>
      </c>
      <c r="N107" s="573">
        <v>214</v>
      </c>
      <c r="O107" s="365"/>
      <c r="P107" s="352"/>
    </row>
    <row r="108" spans="1:16" x14ac:dyDescent="0.3">
      <c r="A108" s="244" t="s">
        <v>92</v>
      </c>
      <c r="B108" s="244"/>
      <c r="C108" s="244"/>
      <c r="D108" s="244"/>
      <c r="E108" s="713">
        <v>150</v>
      </c>
      <c r="F108" s="493">
        <v>150</v>
      </c>
      <c r="G108" s="720">
        <v>150</v>
      </c>
      <c r="H108" s="714"/>
      <c r="I108" s="715">
        <v>150</v>
      </c>
      <c r="J108" s="719"/>
      <c r="K108" s="716">
        <v>250</v>
      </c>
      <c r="L108" s="716">
        <v>91.65</v>
      </c>
      <c r="M108" s="717">
        <v>300</v>
      </c>
      <c r="N108" s="573">
        <v>55.97</v>
      </c>
      <c r="O108" s="365"/>
      <c r="P108" s="352"/>
    </row>
    <row r="109" spans="1:16" x14ac:dyDescent="0.3">
      <c r="A109" s="244" t="s">
        <v>395</v>
      </c>
      <c r="B109" s="244"/>
      <c r="C109" s="244"/>
      <c r="D109" s="244"/>
      <c r="E109" s="713">
        <v>0</v>
      </c>
      <c r="F109" s="493"/>
      <c r="G109" s="720"/>
      <c r="H109" s="714">
        <v>3572.86</v>
      </c>
      <c r="I109" s="715"/>
      <c r="J109" s="719"/>
      <c r="K109" s="716"/>
      <c r="L109" s="716"/>
      <c r="M109" s="717"/>
      <c r="N109" s="573"/>
      <c r="O109" s="365"/>
      <c r="P109" s="352"/>
    </row>
    <row r="110" spans="1:16" x14ac:dyDescent="0.3">
      <c r="A110" s="244" t="s">
        <v>178</v>
      </c>
      <c r="B110" s="244"/>
      <c r="C110" s="244"/>
      <c r="D110" s="244"/>
      <c r="E110" s="713">
        <v>150</v>
      </c>
      <c r="F110" s="493">
        <v>150</v>
      </c>
      <c r="G110" s="720">
        <v>150</v>
      </c>
      <c r="H110" s="714"/>
      <c r="I110" s="715">
        <v>150</v>
      </c>
      <c r="J110" s="719"/>
      <c r="K110" s="716">
        <v>250</v>
      </c>
      <c r="L110" s="716">
        <v>77.02</v>
      </c>
      <c r="M110" s="717">
        <v>300</v>
      </c>
      <c r="N110" s="573">
        <v>0</v>
      </c>
      <c r="O110" s="365"/>
      <c r="P110" s="352"/>
    </row>
    <row r="111" spans="1:16" x14ac:dyDescent="0.3">
      <c r="A111" s="244" t="s">
        <v>288</v>
      </c>
      <c r="B111" s="244"/>
      <c r="C111" s="244"/>
      <c r="D111" s="244"/>
      <c r="E111" s="721">
        <v>1800</v>
      </c>
      <c r="F111" s="722">
        <v>1500</v>
      </c>
      <c r="G111" s="720">
        <v>2000</v>
      </c>
      <c r="H111" s="720">
        <v>1718.19</v>
      </c>
      <c r="I111" s="715">
        <v>2000</v>
      </c>
      <c r="J111" s="719">
        <v>1989.81</v>
      </c>
      <c r="K111" s="716">
        <v>2600</v>
      </c>
      <c r="L111" s="716">
        <v>1964.97</v>
      </c>
      <c r="M111" s="717">
        <v>2800</v>
      </c>
      <c r="N111" s="573">
        <v>2947.21</v>
      </c>
      <c r="O111" s="365"/>
      <c r="P111" s="352"/>
    </row>
    <row r="112" spans="1:16" x14ac:dyDescent="0.3">
      <c r="A112" s="9" t="s">
        <v>106</v>
      </c>
      <c r="B112" s="49"/>
      <c r="C112" s="49"/>
      <c r="D112" s="49"/>
      <c r="E112" s="744">
        <f t="shared" ref="E112" si="8">SUM(E93:E111)</f>
        <v>17100</v>
      </c>
      <c r="F112" s="745">
        <f t="shared" ref="F112:N112" si="9">SUM(F93:F111)</f>
        <v>14300</v>
      </c>
      <c r="G112" s="746">
        <f t="shared" ref="G112" si="10">SUM(G93:G111)</f>
        <v>17550</v>
      </c>
      <c r="H112" s="746">
        <f>SUM(H93:H111)</f>
        <v>9174.83</v>
      </c>
      <c r="I112" s="747">
        <f t="shared" si="9"/>
        <v>20050</v>
      </c>
      <c r="J112" s="747">
        <f t="shared" si="9"/>
        <v>7739.9699999999993</v>
      </c>
      <c r="K112" s="748">
        <f t="shared" si="9"/>
        <v>25400</v>
      </c>
      <c r="L112" s="748">
        <f t="shared" si="9"/>
        <v>10678.58</v>
      </c>
      <c r="M112" s="749">
        <f t="shared" si="9"/>
        <v>27600</v>
      </c>
      <c r="N112" s="582">
        <f t="shared" si="9"/>
        <v>12031.46</v>
      </c>
      <c r="O112" s="365"/>
      <c r="P112" s="365"/>
    </row>
    <row r="113" spans="1:16" x14ac:dyDescent="0.3">
      <c r="A113" s="9"/>
      <c r="B113" s="49"/>
      <c r="C113" s="49"/>
      <c r="D113" s="49"/>
      <c r="E113" s="713"/>
      <c r="F113" s="125"/>
      <c r="G113" s="714"/>
      <c r="H113" s="714"/>
      <c r="I113" s="715"/>
      <c r="J113" s="719"/>
      <c r="K113" s="716"/>
      <c r="L113" s="716"/>
      <c r="M113" s="717"/>
      <c r="N113" s="573"/>
      <c r="O113" s="365"/>
      <c r="P113" s="365"/>
    </row>
    <row r="114" spans="1:16" x14ac:dyDescent="0.3">
      <c r="A114" s="9" t="s">
        <v>321</v>
      </c>
      <c r="B114" s="49"/>
      <c r="C114" s="49"/>
      <c r="D114" s="49"/>
      <c r="E114" s="713"/>
      <c r="F114" s="125"/>
      <c r="G114" s="714"/>
      <c r="H114" s="714"/>
      <c r="I114" s="715"/>
      <c r="J114" s="719"/>
      <c r="K114" s="716"/>
      <c r="L114" s="716"/>
      <c r="M114" s="717"/>
      <c r="N114" s="573"/>
      <c r="O114" s="365"/>
      <c r="P114" s="365"/>
    </row>
    <row r="115" spans="1:16" x14ac:dyDescent="0.3">
      <c r="A115" s="485" t="s">
        <v>348</v>
      </c>
      <c r="B115" s="244"/>
      <c r="C115" s="244"/>
      <c r="D115" s="244"/>
      <c r="E115" s="721">
        <v>1250</v>
      </c>
      <c r="F115" s="722">
        <v>1500</v>
      </c>
      <c r="G115" s="720">
        <v>1000</v>
      </c>
      <c r="H115" s="720">
        <v>1000</v>
      </c>
      <c r="I115" s="715">
        <v>1000</v>
      </c>
      <c r="J115" s="719">
        <v>1000</v>
      </c>
      <c r="K115" s="716">
        <v>1000</v>
      </c>
      <c r="L115" s="716">
        <v>1000</v>
      </c>
      <c r="M115" s="717">
        <v>1000</v>
      </c>
      <c r="N115" s="583">
        <v>1000</v>
      </c>
      <c r="O115" s="365"/>
      <c r="P115" s="365"/>
    </row>
    <row r="116" spans="1:16" x14ac:dyDescent="0.3">
      <c r="A116" s="244" t="s">
        <v>349</v>
      </c>
      <c r="B116" s="244"/>
      <c r="C116" s="244"/>
      <c r="D116" s="244"/>
      <c r="E116" s="713">
        <v>1250</v>
      </c>
      <c r="F116" s="493">
        <v>1500</v>
      </c>
      <c r="G116" s="720">
        <v>1000</v>
      </c>
      <c r="H116" s="714">
        <v>394.35</v>
      </c>
      <c r="I116" s="715">
        <v>1000</v>
      </c>
      <c r="J116" s="719">
        <v>537.05999999999995</v>
      </c>
      <c r="K116" s="716">
        <v>1000</v>
      </c>
      <c r="L116" s="716">
        <v>623.24</v>
      </c>
      <c r="M116" s="717">
        <v>1000</v>
      </c>
      <c r="N116" s="583">
        <v>1000</v>
      </c>
      <c r="O116" s="365"/>
      <c r="P116" s="352"/>
    </row>
    <row r="117" spans="1:16" x14ac:dyDescent="0.3">
      <c r="A117" s="244" t="s">
        <v>237</v>
      </c>
      <c r="B117" s="244"/>
      <c r="C117" s="244"/>
      <c r="D117" s="244"/>
      <c r="E117" s="713">
        <v>4500</v>
      </c>
      <c r="F117" s="493">
        <v>4800</v>
      </c>
      <c r="G117" s="720">
        <v>4700</v>
      </c>
      <c r="H117" s="714">
        <v>4498.2</v>
      </c>
      <c r="I117" s="715">
        <v>4700</v>
      </c>
      <c r="J117" s="719">
        <v>4700</v>
      </c>
      <c r="K117" s="716">
        <v>4700</v>
      </c>
      <c r="L117" s="716">
        <v>3020.2</v>
      </c>
      <c r="M117" s="717">
        <v>4700</v>
      </c>
      <c r="N117" s="583">
        <v>4009.85</v>
      </c>
      <c r="O117" s="365"/>
      <c r="P117" s="352"/>
    </row>
    <row r="118" spans="1:16" x14ac:dyDescent="0.3">
      <c r="A118" s="244" t="s">
        <v>108</v>
      </c>
      <c r="B118" s="244"/>
      <c r="C118" s="244"/>
      <c r="D118" s="244"/>
      <c r="E118" s="713">
        <v>500</v>
      </c>
      <c r="F118" s="493">
        <v>650</v>
      </c>
      <c r="G118" s="720">
        <v>625</v>
      </c>
      <c r="H118" s="714">
        <v>0</v>
      </c>
      <c r="I118" s="715">
        <v>625</v>
      </c>
      <c r="J118" s="719">
        <v>625</v>
      </c>
      <c r="K118" s="716">
        <v>625</v>
      </c>
      <c r="L118" s="716">
        <v>75</v>
      </c>
      <c r="M118" s="717">
        <v>625</v>
      </c>
      <c r="N118" s="583">
        <v>241.6</v>
      </c>
      <c r="O118" s="365"/>
      <c r="P118" s="352"/>
    </row>
    <row r="119" spans="1:16" x14ac:dyDescent="0.3">
      <c r="A119" s="244" t="s">
        <v>335</v>
      </c>
      <c r="B119" s="244"/>
      <c r="C119" s="244"/>
      <c r="D119" s="244"/>
      <c r="E119" s="713">
        <v>4500</v>
      </c>
      <c r="F119" s="493">
        <v>4000</v>
      </c>
      <c r="G119" s="720">
        <v>3500</v>
      </c>
      <c r="H119" s="714">
        <v>4676.51</v>
      </c>
      <c r="I119" s="715">
        <v>3250</v>
      </c>
      <c r="J119" s="719">
        <v>4031.66</v>
      </c>
      <c r="K119" s="716">
        <v>3250</v>
      </c>
      <c r="L119" s="716">
        <v>3543.46</v>
      </c>
      <c r="M119" s="717">
        <v>3250</v>
      </c>
      <c r="N119" s="583">
        <v>4476.7700000000004</v>
      </c>
      <c r="O119" s="365"/>
      <c r="P119" s="352"/>
    </row>
    <row r="120" spans="1:16" x14ac:dyDescent="0.3">
      <c r="A120" s="244" t="s">
        <v>350</v>
      </c>
      <c r="B120" s="244"/>
      <c r="C120" s="244"/>
      <c r="D120" s="244"/>
      <c r="E120" s="713">
        <v>1000</v>
      </c>
      <c r="F120" s="493">
        <v>1500</v>
      </c>
      <c r="G120" s="720">
        <v>1000</v>
      </c>
      <c r="H120" s="714">
        <v>867.82</v>
      </c>
      <c r="I120" s="715">
        <v>1000</v>
      </c>
      <c r="J120" s="719">
        <v>1000</v>
      </c>
      <c r="K120" s="716">
        <v>1000</v>
      </c>
      <c r="L120" s="716">
        <v>1000</v>
      </c>
      <c r="M120" s="717">
        <v>1000</v>
      </c>
      <c r="N120" s="583">
        <v>1000</v>
      </c>
      <c r="O120" s="365"/>
      <c r="P120" s="352"/>
    </row>
    <row r="121" spans="1:16" x14ac:dyDescent="0.3">
      <c r="A121" s="462" t="s">
        <v>238</v>
      </c>
      <c r="B121" s="462"/>
      <c r="C121" s="462"/>
      <c r="D121" s="462"/>
      <c r="E121" s="721">
        <v>4150</v>
      </c>
      <c r="F121" s="722">
        <v>4250</v>
      </c>
      <c r="G121" s="720">
        <v>4150</v>
      </c>
      <c r="H121" s="720">
        <v>4150</v>
      </c>
      <c r="I121" s="718">
        <v>4150</v>
      </c>
      <c r="J121" s="719">
        <v>4150</v>
      </c>
      <c r="K121" s="731">
        <v>4150</v>
      </c>
      <c r="L121" s="731">
        <v>4476.92</v>
      </c>
      <c r="M121" s="717">
        <v>4150</v>
      </c>
      <c r="N121" s="583">
        <v>2216.1999999999998</v>
      </c>
      <c r="O121" s="345"/>
      <c r="P121" s="639"/>
    </row>
    <row r="122" spans="1:16" x14ac:dyDescent="0.3">
      <c r="A122" s="462" t="s">
        <v>109</v>
      </c>
      <c r="B122" s="462"/>
      <c r="C122" s="462"/>
      <c r="D122" s="462"/>
      <c r="E122" s="721">
        <v>5000</v>
      </c>
      <c r="F122" s="722">
        <v>5300</v>
      </c>
      <c r="G122" s="720">
        <v>5200</v>
      </c>
      <c r="H122" s="720">
        <v>5200</v>
      </c>
      <c r="I122" s="718">
        <v>5200</v>
      </c>
      <c r="J122" s="719">
        <v>5200</v>
      </c>
      <c r="K122" s="731">
        <v>5200</v>
      </c>
      <c r="L122" s="731">
        <v>5200</v>
      </c>
      <c r="M122" s="717">
        <v>5200</v>
      </c>
      <c r="N122" s="583">
        <v>7133.8</v>
      </c>
      <c r="O122" s="345"/>
      <c r="P122" s="639"/>
    </row>
    <row r="123" spans="1:16" x14ac:dyDescent="0.3">
      <c r="A123" s="462" t="s">
        <v>285</v>
      </c>
      <c r="B123" s="462"/>
      <c r="C123" s="462"/>
      <c r="D123" s="462"/>
      <c r="E123" s="721">
        <v>4000</v>
      </c>
      <c r="F123" s="722">
        <v>4150</v>
      </c>
      <c r="G123" s="720">
        <v>4050</v>
      </c>
      <c r="H123" s="720">
        <v>4120.5600000000004</v>
      </c>
      <c r="I123" s="718">
        <v>4050</v>
      </c>
      <c r="J123" s="719">
        <v>4050</v>
      </c>
      <c r="K123" s="731">
        <v>4050</v>
      </c>
      <c r="L123" s="731">
        <v>2428.0100000000002</v>
      </c>
      <c r="M123" s="717">
        <v>4050</v>
      </c>
      <c r="N123" s="583">
        <v>1706.63</v>
      </c>
      <c r="O123" s="345"/>
      <c r="P123" s="639"/>
    </row>
    <row r="124" spans="1:16" x14ac:dyDescent="0.3">
      <c r="A124" s="462" t="s">
        <v>182</v>
      </c>
      <c r="B124" s="462"/>
      <c r="C124" s="462"/>
      <c r="D124" s="462"/>
      <c r="E124" s="759">
        <v>1250</v>
      </c>
      <c r="F124" s="760">
        <v>1300</v>
      </c>
      <c r="G124" s="752">
        <v>1250</v>
      </c>
      <c r="H124" s="752">
        <v>1331.4</v>
      </c>
      <c r="I124" s="761">
        <v>1250</v>
      </c>
      <c r="J124" s="719">
        <v>1250</v>
      </c>
      <c r="K124" s="762">
        <v>1250</v>
      </c>
      <c r="L124" s="762">
        <v>2883</v>
      </c>
      <c r="M124" s="757">
        <v>1250</v>
      </c>
      <c r="N124" s="584">
        <v>3593.37</v>
      </c>
      <c r="O124" s="345"/>
      <c r="P124" s="639"/>
    </row>
    <row r="125" spans="1:16" x14ac:dyDescent="0.3">
      <c r="A125" s="9" t="s">
        <v>320</v>
      </c>
      <c r="B125" s="49"/>
      <c r="C125" s="49"/>
      <c r="D125" s="49"/>
      <c r="E125" s="726">
        <f t="shared" ref="E125:J125" si="11">SUM(E115:E124)</f>
        <v>27400</v>
      </c>
      <c r="F125" s="727">
        <f t="shared" si="11"/>
        <v>28950</v>
      </c>
      <c r="G125" s="729">
        <f t="shared" ref="G125" si="12">SUM(G115:G124)</f>
        <v>26475</v>
      </c>
      <c r="H125" s="729">
        <f t="shared" si="11"/>
        <v>26238.84</v>
      </c>
      <c r="I125" s="730">
        <f t="shared" si="11"/>
        <v>26225</v>
      </c>
      <c r="J125" s="730">
        <f t="shared" si="11"/>
        <v>26543.72</v>
      </c>
      <c r="K125" s="723">
        <f t="shared" ref="K125:N125" si="13">SUM(K115:K124)</f>
        <v>26225</v>
      </c>
      <c r="L125" s="723">
        <f t="shared" si="13"/>
        <v>24249.83</v>
      </c>
      <c r="M125" s="725">
        <f t="shared" si="13"/>
        <v>26225</v>
      </c>
      <c r="N125" s="585">
        <f t="shared" si="13"/>
        <v>26378.22</v>
      </c>
      <c r="O125" s="365"/>
      <c r="P125" s="365"/>
    </row>
    <row r="126" spans="1:16" x14ac:dyDescent="0.3">
      <c r="A126" s="49"/>
      <c r="B126" s="49"/>
      <c r="C126" s="49"/>
      <c r="D126" s="49"/>
      <c r="E126" s="713"/>
      <c r="F126" s="125"/>
      <c r="G126" s="714"/>
      <c r="H126" s="714"/>
      <c r="I126" s="715"/>
      <c r="J126" s="719"/>
      <c r="K126" s="716"/>
      <c r="L126" s="716"/>
      <c r="M126" s="717"/>
      <c r="N126" s="573"/>
      <c r="O126" s="365"/>
      <c r="P126" s="365"/>
    </row>
    <row r="127" spans="1:16" x14ac:dyDescent="0.3">
      <c r="A127" s="9" t="s">
        <v>116</v>
      </c>
      <c r="B127" s="49"/>
      <c r="C127" s="49"/>
      <c r="D127" s="49"/>
      <c r="E127" s="713"/>
      <c r="F127" s="125"/>
      <c r="G127" s="714"/>
      <c r="H127" s="714"/>
      <c r="I127" s="715"/>
      <c r="J127" s="719"/>
      <c r="K127" s="716"/>
      <c r="L127" s="716"/>
      <c r="M127" s="717"/>
      <c r="N127" s="573"/>
      <c r="O127" s="365"/>
      <c r="P127" s="365"/>
    </row>
    <row r="128" spans="1:16" x14ac:dyDescent="0.3">
      <c r="A128" s="244" t="s">
        <v>212</v>
      </c>
      <c r="B128" s="462"/>
      <c r="C128" s="246"/>
      <c r="D128" s="629"/>
      <c r="E128" s="763">
        <v>100</v>
      </c>
      <c r="F128" s="764"/>
      <c r="G128" s="765">
        <v>16080</v>
      </c>
      <c r="H128" s="765">
        <v>4286.1099999999997</v>
      </c>
      <c r="I128" s="766">
        <v>18250</v>
      </c>
      <c r="J128" s="719">
        <v>21962.22</v>
      </c>
      <c r="K128" s="767">
        <v>23000</v>
      </c>
      <c r="L128" s="767">
        <v>22335.74</v>
      </c>
      <c r="M128" s="768">
        <v>23000</v>
      </c>
      <c r="N128" s="586">
        <v>18017.27</v>
      </c>
      <c r="O128" s="640"/>
      <c r="P128" s="352"/>
    </row>
    <row r="129" spans="1:16" x14ac:dyDescent="0.3">
      <c r="A129" s="462" t="s">
        <v>385</v>
      </c>
      <c r="B129" s="462"/>
      <c r="C129" s="246"/>
      <c r="D129" s="629"/>
      <c r="E129" s="763">
        <v>7000</v>
      </c>
      <c r="F129" s="764">
        <v>10000</v>
      </c>
      <c r="G129" s="765">
        <v>16976</v>
      </c>
      <c r="H129" s="765">
        <v>7983</v>
      </c>
      <c r="I129" s="766">
        <v>30000</v>
      </c>
      <c r="J129" s="755">
        <v>42783</v>
      </c>
      <c r="K129" s="767">
        <v>30000</v>
      </c>
      <c r="L129" s="767">
        <v>43510</v>
      </c>
      <c r="M129" s="768">
        <v>60000</v>
      </c>
      <c r="N129" s="586">
        <v>27092.93</v>
      </c>
      <c r="O129" s="640"/>
      <c r="P129" s="352"/>
    </row>
    <row r="130" spans="1:16" x14ac:dyDescent="0.3">
      <c r="A130" s="9" t="s">
        <v>183</v>
      </c>
      <c r="B130" s="49"/>
      <c r="C130" s="49"/>
      <c r="D130" s="49"/>
      <c r="E130" s="744">
        <f t="shared" ref="E130:J130" si="14">SUM(E128:E129)</f>
        <v>7100</v>
      </c>
      <c r="F130" s="745">
        <f t="shared" si="14"/>
        <v>10000</v>
      </c>
      <c r="G130" s="746">
        <f t="shared" ref="G130" si="15">SUM(G128:G129)</f>
        <v>33056</v>
      </c>
      <c r="H130" s="746">
        <f t="shared" si="14"/>
        <v>12269.11</v>
      </c>
      <c r="I130" s="747">
        <f t="shared" si="14"/>
        <v>48250</v>
      </c>
      <c r="J130" s="747">
        <f t="shared" si="14"/>
        <v>64745.22</v>
      </c>
      <c r="K130" s="748">
        <f t="shared" ref="K130:N130" si="16">SUM(K128:K129)</f>
        <v>53000</v>
      </c>
      <c r="L130" s="748">
        <f t="shared" si="16"/>
        <v>65845.740000000005</v>
      </c>
      <c r="M130" s="749">
        <f t="shared" si="16"/>
        <v>83000</v>
      </c>
      <c r="N130" s="582">
        <f t="shared" si="16"/>
        <v>45110.2</v>
      </c>
      <c r="O130" s="365"/>
      <c r="P130" s="365"/>
    </row>
    <row r="131" spans="1:16" x14ac:dyDescent="0.3">
      <c r="A131" s="9"/>
      <c r="B131" s="49"/>
      <c r="C131" s="49"/>
      <c r="D131" s="49"/>
      <c r="E131" s="713"/>
      <c r="F131" s="125"/>
      <c r="G131" s="729"/>
      <c r="H131" s="714"/>
      <c r="I131" s="730"/>
      <c r="J131" s="719"/>
      <c r="K131" s="723"/>
      <c r="L131" s="723"/>
      <c r="M131" s="725"/>
      <c r="N131" s="585"/>
      <c r="O131" s="365"/>
      <c r="P131" s="365"/>
    </row>
    <row r="132" spans="1:16" x14ac:dyDescent="0.3">
      <c r="A132" s="9" t="s">
        <v>371</v>
      </c>
      <c r="B132" s="49"/>
      <c r="C132" s="49"/>
      <c r="D132" s="49"/>
      <c r="E132" s="713"/>
      <c r="F132" s="125"/>
      <c r="G132" s="729"/>
      <c r="H132" s="714"/>
      <c r="I132" s="730"/>
      <c r="J132" s="719"/>
      <c r="K132" s="723"/>
      <c r="L132" s="723"/>
      <c r="M132" s="725"/>
      <c r="N132" s="585"/>
      <c r="O132" s="365"/>
      <c r="P132" s="365"/>
    </row>
    <row r="133" spans="1:16" x14ac:dyDescent="0.3">
      <c r="A133" s="244" t="s">
        <v>370</v>
      </c>
      <c r="B133" s="244"/>
      <c r="C133" s="244"/>
      <c r="D133" s="244"/>
      <c r="E133" s="750">
        <v>20000</v>
      </c>
      <c r="F133" s="751">
        <v>20000</v>
      </c>
      <c r="G133" s="752">
        <v>20000</v>
      </c>
      <c r="H133" s="753">
        <v>15735.3</v>
      </c>
      <c r="I133" s="754">
        <v>0</v>
      </c>
      <c r="J133" s="755">
        <v>22670.44</v>
      </c>
      <c r="K133" s="762"/>
      <c r="L133" s="762">
        <v>-392.5</v>
      </c>
      <c r="M133" s="757">
        <v>0</v>
      </c>
      <c r="N133" s="580"/>
      <c r="O133" s="365"/>
      <c r="P133" s="365"/>
    </row>
    <row r="134" spans="1:16" x14ac:dyDescent="0.3">
      <c r="A134" s="49" t="s">
        <v>120</v>
      </c>
      <c r="B134" s="49"/>
      <c r="C134" s="49"/>
      <c r="D134" s="49"/>
      <c r="E134" s="713"/>
      <c r="F134" s="125"/>
      <c r="G134" s="714"/>
      <c r="H134" s="714"/>
      <c r="I134" s="715"/>
      <c r="J134" s="719"/>
      <c r="K134" s="716"/>
      <c r="L134" s="716"/>
      <c r="M134" s="717"/>
      <c r="N134" s="573"/>
      <c r="O134" s="365"/>
      <c r="P134" s="365"/>
    </row>
    <row r="135" spans="1:16" x14ac:dyDescent="0.3">
      <c r="A135" s="16" t="s">
        <v>242</v>
      </c>
      <c r="B135" s="49"/>
      <c r="C135" s="49"/>
      <c r="D135" s="49"/>
      <c r="E135" s="713"/>
      <c r="F135" s="125"/>
      <c r="G135" s="714"/>
      <c r="H135" s="714"/>
      <c r="I135" s="715"/>
      <c r="J135" s="719"/>
      <c r="K135" s="716"/>
      <c r="L135" s="716"/>
      <c r="M135" s="717"/>
      <c r="N135" s="573"/>
      <c r="O135" s="365"/>
      <c r="P135" s="365"/>
    </row>
    <row r="136" spans="1:16" x14ac:dyDescent="0.3">
      <c r="A136" s="387" t="s">
        <v>318</v>
      </c>
      <c r="B136" s="244"/>
      <c r="C136" s="244"/>
      <c r="D136" s="244"/>
      <c r="E136" s="721">
        <v>100</v>
      </c>
      <c r="F136" s="722"/>
      <c r="G136" s="720"/>
      <c r="H136" s="720">
        <v>50</v>
      </c>
      <c r="I136" s="715"/>
      <c r="J136" s="719">
        <v>-14150</v>
      </c>
      <c r="K136" s="731"/>
      <c r="L136" s="731"/>
      <c r="M136" s="724"/>
      <c r="N136" s="573">
        <v>-150.41</v>
      </c>
      <c r="O136" s="365"/>
      <c r="P136" s="365"/>
    </row>
    <row r="137" spans="1:16" x14ac:dyDescent="0.3">
      <c r="A137" s="387" t="s">
        <v>269</v>
      </c>
      <c r="B137" s="244"/>
      <c r="C137" s="244"/>
      <c r="D137" s="244"/>
      <c r="E137" s="713">
        <v>1000</v>
      </c>
      <c r="F137" s="493"/>
      <c r="G137" s="714"/>
      <c r="H137" s="714">
        <v>841.85</v>
      </c>
      <c r="I137" s="715"/>
      <c r="J137" s="719"/>
      <c r="K137" s="731"/>
      <c r="L137" s="731">
        <v>685.48</v>
      </c>
      <c r="M137" s="717"/>
      <c r="N137" s="573">
        <v>36.74</v>
      </c>
      <c r="O137" s="365"/>
      <c r="P137" s="365"/>
    </row>
    <row r="138" spans="1:16" x14ac:dyDescent="0.3">
      <c r="A138" s="244" t="s">
        <v>268</v>
      </c>
      <c r="B138" s="244"/>
      <c r="C138" s="244"/>
      <c r="D138" s="244"/>
      <c r="E138" s="713">
        <v>42000</v>
      </c>
      <c r="F138" s="493">
        <v>28960</v>
      </c>
      <c r="G138" s="720">
        <v>19125</v>
      </c>
      <c r="H138" s="714">
        <v>17733.32</v>
      </c>
      <c r="I138" s="715">
        <v>32000</v>
      </c>
      <c r="J138" s="719">
        <v>49920.52</v>
      </c>
      <c r="K138" s="731">
        <v>40250</v>
      </c>
      <c r="L138" s="731">
        <v>12579.58</v>
      </c>
      <c r="M138" s="717">
        <v>16000</v>
      </c>
      <c r="N138" s="573">
        <v>17007.12</v>
      </c>
      <c r="O138" s="365"/>
      <c r="P138" s="365"/>
    </row>
    <row r="139" spans="1:16" x14ac:dyDescent="0.3">
      <c r="A139" s="462" t="s">
        <v>258</v>
      </c>
      <c r="B139" s="463">
        <f>+B38</f>
        <v>14000</v>
      </c>
      <c r="C139" s="464">
        <v>1</v>
      </c>
      <c r="D139" s="464"/>
      <c r="E139" s="721">
        <f>+C139*B139</f>
        <v>14000</v>
      </c>
      <c r="F139" s="722">
        <f>B139*C139</f>
        <v>14000</v>
      </c>
      <c r="G139" s="720">
        <v>3060</v>
      </c>
      <c r="H139" s="720"/>
      <c r="I139" s="718">
        <v>4000</v>
      </c>
      <c r="J139" s="719">
        <v>0</v>
      </c>
      <c r="K139" s="731">
        <v>2415</v>
      </c>
      <c r="L139" s="731"/>
      <c r="M139" s="717">
        <v>18050</v>
      </c>
      <c r="N139" s="575"/>
      <c r="O139" s="345"/>
      <c r="P139" s="345"/>
    </row>
    <row r="140" spans="1:16" x14ac:dyDescent="0.3">
      <c r="A140" s="387" t="s">
        <v>124</v>
      </c>
      <c r="B140" s="244"/>
      <c r="C140" s="244"/>
      <c r="D140" s="244"/>
      <c r="E140" s="750">
        <v>10000</v>
      </c>
      <c r="F140" s="751">
        <v>10500</v>
      </c>
      <c r="G140" s="752">
        <v>11500</v>
      </c>
      <c r="H140" s="753">
        <v>9840</v>
      </c>
      <c r="I140" s="754">
        <v>11500</v>
      </c>
      <c r="J140" s="755">
        <v>10153.76</v>
      </c>
      <c r="K140" s="762">
        <v>12000</v>
      </c>
      <c r="L140" s="762">
        <v>10943.39</v>
      </c>
      <c r="M140" s="757">
        <v>12000</v>
      </c>
      <c r="N140" s="580">
        <v>10958.17</v>
      </c>
      <c r="O140" s="365"/>
      <c r="P140" s="641"/>
    </row>
    <row r="141" spans="1:16" x14ac:dyDescent="0.3">
      <c r="A141" s="16" t="s">
        <v>125</v>
      </c>
      <c r="B141" s="49"/>
      <c r="C141" s="49"/>
      <c r="D141" s="49"/>
      <c r="E141" s="733">
        <f>SUM(E137:E140)-E136</f>
        <v>66900</v>
      </c>
      <c r="F141" s="734">
        <f>SUM(F136:F140)</f>
        <v>53460</v>
      </c>
      <c r="G141" s="735">
        <f>SUM(G136:G140)</f>
        <v>33685</v>
      </c>
      <c r="H141" s="735">
        <f>SUM(H137:H140)-H136</f>
        <v>28365.17</v>
      </c>
      <c r="I141" s="736">
        <f>SUM(I138:I140)</f>
        <v>47500</v>
      </c>
      <c r="J141" s="736">
        <f>SUM(J136:J140)</f>
        <v>45924.28</v>
      </c>
      <c r="K141" s="737">
        <f>SUM(K138:K140)</f>
        <v>54665</v>
      </c>
      <c r="L141" s="737">
        <f>SUM(L136:L140)</f>
        <v>24208.449999999997</v>
      </c>
      <c r="M141" s="769">
        <f>SUM(M138:M140)</f>
        <v>46050</v>
      </c>
      <c r="N141" s="611">
        <f>SUM(N136:N140)</f>
        <v>27851.620000000003</v>
      </c>
      <c r="O141" s="352"/>
      <c r="P141" s="352"/>
    </row>
    <row r="142" spans="1:16" x14ac:dyDescent="0.3">
      <c r="A142" s="48"/>
      <c r="B142" s="49"/>
      <c r="C142" s="49"/>
      <c r="D142" s="49"/>
      <c r="E142" s="713"/>
      <c r="F142" s="125"/>
      <c r="G142" s="714"/>
      <c r="H142" s="714"/>
      <c r="I142" s="715"/>
      <c r="J142" s="719"/>
      <c r="K142" s="731"/>
      <c r="L142" s="731"/>
      <c r="M142" s="717"/>
      <c r="N142" s="573"/>
      <c r="O142" s="638"/>
      <c r="P142" s="642"/>
    </row>
    <row r="143" spans="1:16" ht="16.2" thickBot="1" x14ac:dyDescent="0.35">
      <c r="A143" s="16" t="s">
        <v>126</v>
      </c>
      <c r="B143" s="49"/>
      <c r="C143" s="49"/>
      <c r="D143" s="49"/>
      <c r="E143" s="770">
        <f>E79+E90+E112+E125+E130+E141+E133</f>
        <v>796735</v>
      </c>
      <c r="F143" s="771">
        <f>F79+F90+F112+F125+F130+F141+F133</f>
        <v>759865</v>
      </c>
      <c r="G143" s="772">
        <f>G79+G90+G112+G125+G130+G141+G133</f>
        <v>827741</v>
      </c>
      <c r="H143" s="772">
        <f>H79+H90+H112+H125+H130+H141+H133</f>
        <v>782245.49</v>
      </c>
      <c r="I143" s="773">
        <f>I79+I90+I112+I125+I130+I141</f>
        <v>818900</v>
      </c>
      <c r="J143" s="773">
        <f>J79+J90+J112+J125+J130+J133+J141</f>
        <v>826566.1399999999</v>
      </c>
      <c r="K143" s="774">
        <f>K79+K90+K112+K125+K130+K141</f>
        <v>830095</v>
      </c>
      <c r="L143" s="774">
        <f>L79+L90+L112+L125+L130+L133+L141</f>
        <v>760023.47999999975</v>
      </c>
      <c r="M143" s="775">
        <f>M79+M90+M112+M125+M130+M141</f>
        <v>854640</v>
      </c>
      <c r="N143" s="588">
        <f>N79+N90+N112+N125+N130+N141</f>
        <v>741159.53999999992</v>
      </c>
      <c r="O143" s="643"/>
      <c r="P143" s="643"/>
    </row>
    <row r="144" spans="1:16" ht="16.2" thickTop="1" x14ac:dyDescent="0.3">
      <c r="A144" s="48"/>
      <c r="B144" s="49"/>
      <c r="C144" s="49"/>
      <c r="D144" s="49"/>
      <c r="E144" s="713"/>
      <c r="F144" s="125"/>
      <c r="G144" s="714"/>
      <c r="H144" s="714"/>
      <c r="I144" s="715"/>
      <c r="J144" s="719"/>
      <c r="K144" s="731"/>
      <c r="L144" s="731"/>
      <c r="M144" s="717"/>
      <c r="N144" s="573"/>
      <c r="O144" s="644"/>
      <c r="P144" s="645"/>
    </row>
    <row r="145" spans="1:16" x14ac:dyDescent="0.3">
      <c r="A145" s="16" t="s">
        <v>127</v>
      </c>
      <c r="E145" s="776"/>
      <c r="F145" s="724"/>
      <c r="G145" s="728"/>
      <c r="H145" s="728"/>
      <c r="I145" s="710"/>
      <c r="J145" s="719"/>
      <c r="K145" s="777"/>
      <c r="L145" s="777"/>
      <c r="M145" s="778"/>
      <c r="N145" s="589"/>
      <c r="O145" s="636"/>
      <c r="P145" s="636"/>
    </row>
    <row r="146" spans="1:16" ht="16.2" thickBot="1" x14ac:dyDescent="0.35">
      <c r="A146" s="16" t="s">
        <v>128</v>
      </c>
      <c r="B146" s="49"/>
      <c r="C146" s="49"/>
      <c r="D146" s="49"/>
      <c r="E146" s="779">
        <f t="shared" ref="E146" si="17">E46-E143</f>
        <v>2715</v>
      </c>
      <c r="F146" s="780">
        <f t="shared" ref="F146:N146" si="18">F46-F143</f>
        <v>23145</v>
      </c>
      <c r="G146" s="781">
        <f t="shared" ref="G146" si="19">G46-G143</f>
        <v>109</v>
      </c>
      <c r="H146" s="781">
        <f t="shared" si="18"/>
        <v>-5955.1399999998976</v>
      </c>
      <c r="I146" s="782">
        <f t="shared" si="18"/>
        <v>200</v>
      </c>
      <c r="J146" s="782">
        <f t="shared" si="18"/>
        <v>-73284.640000000014</v>
      </c>
      <c r="K146" s="783">
        <f t="shared" si="18"/>
        <v>255</v>
      </c>
      <c r="L146" s="783">
        <f t="shared" si="18"/>
        <v>-5230.9599999998463</v>
      </c>
      <c r="M146" s="784">
        <f t="shared" si="18"/>
        <v>-8340</v>
      </c>
      <c r="N146" s="590">
        <f t="shared" si="18"/>
        <v>51962.160000000033</v>
      </c>
      <c r="O146" s="643"/>
      <c r="P146" s="643"/>
    </row>
    <row r="147" spans="1:16" ht="16.2" thickTop="1" x14ac:dyDescent="0.3">
      <c r="A147" s="704" t="s">
        <v>376</v>
      </c>
      <c r="B147" s="49"/>
      <c r="C147" s="49"/>
      <c r="D147" s="49"/>
      <c r="E147" s="713"/>
      <c r="F147" s="125"/>
      <c r="G147" s="714"/>
      <c r="H147" s="714"/>
      <c r="I147" s="715"/>
      <c r="J147" s="719"/>
      <c r="K147" s="716"/>
      <c r="L147" s="716"/>
      <c r="M147" s="717"/>
      <c r="N147" s="573"/>
      <c r="O147" s="644"/>
      <c r="P147" s="645"/>
    </row>
    <row r="148" spans="1:16" x14ac:dyDescent="0.3">
      <c r="B148" s="49"/>
      <c r="C148" s="49"/>
      <c r="D148" s="49"/>
      <c r="E148" s="713"/>
      <c r="F148" s="125"/>
      <c r="G148" s="714"/>
      <c r="H148" s="714"/>
      <c r="I148" s="715"/>
      <c r="J148" s="719"/>
      <c r="K148" s="716"/>
      <c r="L148" s="716"/>
      <c r="M148" s="717"/>
      <c r="N148" s="573"/>
      <c r="O148" s="644"/>
      <c r="P148" s="645"/>
    </row>
    <row r="149" spans="1:16" ht="16.2" thickBot="1" x14ac:dyDescent="0.35">
      <c r="A149" s="104"/>
      <c r="B149" s="105"/>
      <c r="C149" s="105"/>
      <c r="D149" s="105"/>
      <c r="E149" s="785"/>
      <c r="F149" s="786"/>
      <c r="G149" s="787"/>
      <c r="H149" s="787"/>
      <c r="I149" s="788"/>
      <c r="J149" s="788"/>
      <c r="K149" s="789"/>
      <c r="L149" s="789"/>
      <c r="M149" s="790"/>
      <c r="N149" s="591"/>
      <c r="O149" s="638"/>
      <c r="P149" s="642"/>
    </row>
    <row r="150" spans="1:16" ht="16.2" thickTop="1" x14ac:dyDescent="0.3">
      <c r="A150" s="19" t="s">
        <v>129</v>
      </c>
      <c r="B150" s="87"/>
      <c r="C150" s="87"/>
      <c r="D150" s="87"/>
      <c r="E150" s="791"/>
      <c r="F150" s="792"/>
      <c r="G150" s="793"/>
      <c r="H150" s="793"/>
      <c r="I150" s="794"/>
      <c r="J150" s="794"/>
      <c r="K150" s="795"/>
      <c r="L150" s="795"/>
      <c r="M150" s="796"/>
      <c r="N150" s="592"/>
      <c r="O150" s="646"/>
      <c r="P150" s="647"/>
    </row>
    <row r="151" spans="1:16" x14ac:dyDescent="0.3">
      <c r="A151" s="48"/>
      <c r="B151" s="49"/>
      <c r="C151" s="49"/>
      <c r="D151" s="49"/>
      <c r="E151" s="713"/>
      <c r="F151" s="125"/>
      <c r="G151" s="714"/>
      <c r="H151" s="714"/>
      <c r="I151" s="715"/>
      <c r="J151" s="719"/>
      <c r="K151" s="716"/>
      <c r="L151" s="716"/>
      <c r="M151" s="717"/>
      <c r="N151" s="573"/>
      <c r="O151" s="638"/>
      <c r="P151" s="642"/>
    </row>
    <row r="152" spans="1:16" x14ac:dyDescent="0.3">
      <c r="A152" s="89" t="s">
        <v>323</v>
      </c>
      <c r="B152" s="244"/>
      <c r="C152" s="244"/>
      <c r="D152" s="244"/>
      <c r="E152" s="713">
        <v>52902</v>
      </c>
      <c r="F152" s="493">
        <v>60824</v>
      </c>
      <c r="G152" s="714">
        <v>21799</v>
      </c>
      <c r="H152" s="714">
        <v>69531.31</v>
      </c>
      <c r="I152" s="715">
        <v>66700</v>
      </c>
      <c r="J152" s="719">
        <v>90838.83</v>
      </c>
      <c r="K152" s="716">
        <v>43200</v>
      </c>
      <c r="L152" s="716">
        <v>66798.81</v>
      </c>
      <c r="M152" s="797">
        <v>44500</v>
      </c>
      <c r="O152" s="648"/>
      <c r="P152" s="649"/>
    </row>
    <row r="153" spans="1:16" x14ac:dyDescent="0.3">
      <c r="A153" s="89" t="s">
        <v>297</v>
      </c>
      <c r="B153" s="244"/>
      <c r="C153" s="244"/>
      <c r="D153" s="244"/>
      <c r="E153" s="713"/>
      <c r="F153" s="493"/>
      <c r="G153" s="714"/>
      <c r="H153" s="714"/>
      <c r="I153" s="715"/>
      <c r="J153" s="719"/>
      <c r="K153" s="716"/>
      <c r="L153" s="716"/>
      <c r="M153" s="797"/>
      <c r="N153" s="615">
        <v>53504.21</v>
      </c>
      <c r="O153" s="644"/>
      <c r="P153" s="644"/>
    </row>
    <row r="154" spans="1:16" x14ac:dyDescent="0.3">
      <c r="A154" s="89" t="s">
        <v>372</v>
      </c>
      <c r="B154" s="244"/>
      <c r="C154" s="244"/>
      <c r="D154" s="244"/>
      <c r="E154" s="713"/>
      <c r="F154" s="493"/>
      <c r="G154" s="714">
        <v>40000</v>
      </c>
      <c r="H154" s="714"/>
      <c r="I154" s="715">
        <v>23599</v>
      </c>
      <c r="J154" s="719"/>
      <c r="K154" s="716"/>
      <c r="L154" s="716"/>
      <c r="M154" s="797"/>
      <c r="N154" s="615"/>
      <c r="O154" s="638"/>
      <c r="P154" s="614"/>
    </row>
    <row r="155" spans="1:16" x14ac:dyDescent="0.3">
      <c r="A155" s="48"/>
      <c r="B155" s="244"/>
      <c r="C155" s="244"/>
      <c r="D155" s="244"/>
      <c r="E155" s="713"/>
      <c r="F155" s="493"/>
      <c r="G155" s="714"/>
      <c r="H155" s="714"/>
      <c r="I155" s="715"/>
      <c r="J155" s="719"/>
      <c r="K155" s="716"/>
      <c r="L155" s="716"/>
      <c r="M155" s="797"/>
      <c r="N155" s="615"/>
      <c r="O155" s="638"/>
      <c r="P155" s="642"/>
    </row>
    <row r="156" spans="1:16" x14ac:dyDescent="0.3">
      <c r="A156" s="16" t="s">
        <v>134</v>
      </c>
      <c r="B156" s="244"/>
      <c r="C156" s="244"/>
      <c r="D156" s="244"/>
      <c r="E156" s="713"/>
      <c r="F156" s="493"/>
      <c r="G156" s="714"/>
      <c r="H156" s="714"/>
      <c r="I156" s="715"/>
      <c r="J156" s="719">
        <v>28613</v>
      </c>
      <c r="K156" s="716"/>
      <c r="L156" s="716"/>
      <c r="M156" s="797"/>
      <c r="N156" s="615"/>
      <c r="O156" s="638"/>
      <c r="P156" s="642"/>
    </row>
    <row r="157" spans="1:16" x14ac:dyDescent="0.3">
      <c r="A157" s="207" t="str">
        <f>$A12</f>
        <v>FY 2010-2011</v>
      </c>
      <c r="B157" s="468">
        <f>B12</f>
        <v>16000</v>
      </c>
      <c r="C157" s="238">
        <v>2</v>
      </c>
      <c r="D157" s="238"/>
      <c r="E157" s="713"/>
      <c r="F157" s="493"/>
      <c r="G157" s="714"/>
      <c r="H157" s="714"/>
      <c r="I157" s="715"/>
      <c r="J157" s="724"/>
      <c r="K157" s="716">
        <v>40250</v>
      </c>
      <c r="L157" s="716">
        <v>36619.599999999999</v>
      </c>
      <c r="M157" s="797">
        <f>B157*C157</f>
        <v>32000</v>
      </c>
      <c r="N157" s="312">
        <v>30301.72</v>
      </c>
      <c r="O157" s="365"/>
      <c r="P157" s="365"/>
    </row>
    <row r="158" spans="1:16" x14ac:dyDescent="0.3">
      <c r="A158" s="207" t="str">
        <f>$A13</f>
        <v>FY 2011-2012</v>
      </c>
      <c r="B158" s="468">
        <f>B13</f>
        <v>15300</v>
      </c>
      <c r="C158" s="238">
        <v>1.25</v>
      </c>
      <c r="D158" s="238"/>
      <c r="E158" s="713"/>
      <c r="F158" s="493"/>
      <c r="G158" s="714">
        <v>19125</v>
      </c>
      <c r="H158" s="714">
        <f>+H36</f>
        <v>17417.86</v>
      </c>
      <c r="I158" s="715">
        <v>32000</v>
      </c>
      <c r="J158" s="719"/>
      <c r="K158" s="798"/>
      <c r="L158" s="798"/>
      <c r="M158" s="799"/>
      <c r="N158" s="616"/>
      <c r="O158" s="636"/>
      <c r="P158" s="365"/>
    </row>
    <row r="159" spans="1:16" x14ac:dyDescent="0.3">
      <c r="A159" s="207" t="str">
        <f>$A14</f>
        <v>FY 2012-2013</v>
      </c>
      <c r="B159" s="468">
        <f>B14</f>
        <v>14464</v>
      </c>
      <c r="C159" s="238">
        <f>C37</f>
        <v>2</v>
      </c>
      <c r="D159" s="238"/>
      <c r="E159" s="800"/>
      <c r="F159" s="801">
        <f>B159*C159</f>
        <v>28928</v>
      </c>
      <c r="G159" s="802"/>
      <c r="H159" s="802"/>
      <c r="I159" s="803"/>
      <c r="J159" s="804"/>
      <c r="K159" s="798"/>
      <c r="L159" s="798"/>
      <c r="M159" s="799"/>
      <c r="N159" s="616"/>
      <c r="O159" s="365"/>
      <c r="P159" s="365"/>
    </row>
    <row r="160" spans="1:16" x14ac:dyDescent="0.3">
      <c r="A160" s="207" t="s">
        <v>390</v>
      </c>
      <c r="B160" s="468">
        <f>+B15</f>
        <v>14000</v>
      </c>
      <c r="C160" s="238">
        <v>3</v>
      </c>
      <c r="D160" s="238"/>
      <c r="E160" s="750">
        <f>+C160*B160</f>
        <v>42000</v>
      </c>
      <c r="F160" s="805"/>
      <c r="G160" s="753"/>
      <c r="H160" s="753"/>
      <c r="I160" s="754"/>
      <c r="J160" s="755"/>
      <c r="K160" s="756"/>
      <c r="L160" s="756"/>
      <c r="M160" s="806"/>
      <c r="N160" s="617"/>
      <c r="O160" s="365"/>
      <c r="P160" s="365"/>
    </row>
    <row r="161" spans="1:16" x14ac:dyDescent="0.3">
      <c r="A161" s="48" t="s">
        <v>135</v>
      </c>
      <c r="B161" s="244"/>
      <c r="C161" s="244"/>
      <c r="D161" s="280"/>
      <c r="E161" s="800">
        <f>SUM(E152:E160)</f>
        <v>94902</v>
      </c>
      <c r="F161" s="807">
        <f t="shared" ref="F161" si="20">SUM(F152:F159)</f>
        <v>89752</v>
      </c>
      <c r="G161" s="802">
        <f t="shared" ref="G161" si="21">SUM(G152:G159)</f>
        <v>80924</v>
      </c>
      <c r="H161" s="802">
        <f>SUM(H152:H159)</f>
        <v>86949.17</v>
      </c>
      <c r="I161" s="803">
        <f>SUM(I152:I159)</f>
        <v>122299</v>
      </c>
      <c r="J161" s="803">
        <f t="shared" ref="J161:M161" si="22">SUM(J152:J159)</f>
        <v>119451.83</v>
      </c>
      <c r="K161" s="798">
        <f t="shared" si="22"/>
        <v>83450</v>
      </c>
      <c r="L161" s="798">
        <f t="shared" si="22"/>
        <v>103418.41</v>
      </c>
      <c r="M161" s="808">
        <f t="shared" si="22"/>
        <v>76500</v>
      </c>
      <c r="N161" s="335">
        <f>SUM(N153:N159)</f>
        <v>83805.929999999993</v>
      </c>
      <c r="O161" s="365"/>
      <c r="P161" s="352"/>
    </row>
    <row r="162" spans="1:16" x14ac:dyDescent="0.3">
      <c r="A162" s="48"/>
      <c r="B162" s="244"/>
      <c r="C162" s="244"/>
      <c r="D162" s="244"/>
      <c r="E162" s="713"/>
      <c r="F162" s="493"/>
      <c r="G162" s="714"/>
      <c r="H162" s="714"/>
      <c r="I162" s="715"/>
      <c r="J162" s="719"/>
      <c r="K162" s="716"/>
      <c r="L162" s="716"/>
      <c r="M162" s="809"/>
      <c r="N162" s="318"/>
      <c r="O162" s="365"/>
      <c r="P162" s="352"/>
    </row>
    <row r="163" spans="1:16" x14ac:dyDescent="0.3">
      <c r="A163" s="16" t="s">
        <v>136</v>
      </c>
      <c r="B163" s="244"/>
      <c r="C163" s="244"/>
      <c r="D163" s="244"/>
      <c r="E163" s="713"/>
      <c r="F163" s="493"/>
      <c r="G163" s="714"/>
      <c r="H163" s="714"/>
      <c r="I163" s="715"/>
      <c r="J163" s="719"/>
      <c r="K163" s="716"/>
      <c r="L163" s="716"/>
      <c r="M163" s="809"/>
      <c r="N163" s="318"/>
      <c r="O163" s="365"/>
      <c r="P163" s="352"/>
    </row>
    <row r="164" spans="1:16" x14ac:dyDescent="0.3">
      <c r="A164" s="48" t="s">
        <v>355</v>
      </c>
      <c r="B164" s="504">
        <v>67</v>
      </c>
      <c r="C164" s="245">
        <v>1500</v>
      </c>
      <c r="D164" s="238"/>
      <c r="E164" s="713"/>
      <c r="F164" s="493"/>
      <c r="G164" s="714"/>
      <c r="H164" s="714"/>
      <c r="I164" s="715"/>
      <c r="J164" s="719">
        <v>49920.52</v>
      </c>
      <c r="K164" s="716">
        <v>16750</v>
      </c>
      <c r="L164" s="716">
        <v>12579.58</v>
      </c>
      <c r="M164" s="809">
        <f>B164*C164</f>
        <v>100500</v>
      </c>
      <c r="N164" s="318">
        <v>17007.12</v>
      </c>
      <c r="O164" s="365"/>
      <c r="P164" s="365"/>
    </row>
    <row r="165" spans="1:16" x14ac:dyDescent="0.3">
      <c r="A165" s="48" t="s">
        <v>369</v>
      </c>
      <c r="B165" s="504">
        <v>67</v>
      </c>
      <c r="C165" s="245">
        <v>300</v>
      </c>
      <c r="D165" s="238"/>
      <c r="E165" s="713"/>
      <c r="F165" s="493"/>
      <c r="G165" s="714">
        <v>20100</v>
      </c>
      <c r="H165" s="714">
        <f>+H138</f>
        <v>17733.32</v>
      </c>
      <c r="I165" s="715">
        <v>100500</v>
      </c>
      <c r="J165" s="724"/>
      <c r="K165" s="716"/>
      <c r="L165" s="716"/>
      <c r="M165" s="809"/>
      <c r="N165" s="318"/>
      <c r="O165" s="636"/>
      <c r="P165" s="352"/>
    </row>
    <row r="166" spans="1:16" x14ac:dyDescent="0.3">
      <c r="A166" s="48" t="s">
        <v>383</v>
      </c>
      <c r="B166" s="504">
        <v>67</v>
      </c>
      <c r="C166" s="245">
        <v>550</v>
      </c>
      <c r="D166" s="238"/>
      <c r="E166" s="713"/>
      <c r="F166" s="493">
        <f>B166*C166</f>
        <v>36850</v>
      </c>
      <c r="G166" s="728"/>
      <c r="H166" s="714"/>
      <c r="I166" s="715"/>
      <c r="J166" s="719"/>
      <c r="K166" s="716"/>
      <c r="L166" s="716"/>
      <c r="M166" s="809"/>
      <c r="N166" s="318"/>
      <c r="O166" s="365"/>
      <c r="P166" s="641"/>
    </row>
    <row r="167" spans="1:16" x14ac:dyDescent="0.3">
      <c r="A167" s="48" t="s">
        <v>420</v>
      </c>
      <c r="B167" s="504">
        <v>67</v>
      </c>
      <c r="C167" s="245">
        <v>1500</v>
      </c>
      <c r="D167" s="238"/>
      <c r="E167" s="713">
        <f>+C167*B167</f>
        <v>100500</v>
      </c>
      <c r="F167" s="493"/>
      <c r="G167" s="728"/>
      <c r="H167" s="714"/>
      <c r="I167" s="715"/>
      <c r="J167" s="719"/>
      <c r="K167" s="716"/>
      <c r="L167" s="716"/>
      <c r="M167" s="809"/>
      <c r="N167" s="318"/>
      <c r="O167" s="365"/>
      <c r="P167" s="641"/>
    </row>
    <row r="168" spans="1:16" ht="16.2" thickBot="1" x14ac:dyDescent="0.35">
      <c r="A168" s="16" t="s">
        <v>358</v>
      </c>
      <c r="B168" s="244"/>
      <c r="C168" s="244"/>
      <c r="D168" s="244"/>
      <c r="E168" s="810">
        <f>E161-SUM(E164:E167)</f>
        <v>-5598</v>
      </c>
      <c r="F168" s="811">
        <f>F161-SUM(F164:F166)</f>
        <v>52902</v>
      </c>
      <c r="G168" s="812">
        <f>G161-SUM(G164:G165)</f>
        <v>60824</v>
      </c>
      <c r="H168" s="812">
        <f>H161-SUM(H164:H165)</f>
        <v>69215.850000000006</v>
      </c>
      <c r="I168" s="813">
        <f>I161-SUM(I164:I166)</f>
        <v>21799</v>
      </c>
      <c r="J168" s="813">
        <f>J161-SUM(J164:J166)</f>
        <v>69531.31</v>
      </c>
      <c r="K168" s="814">
        <f t="shared" ref="K168:N168" si="23">K161-SUM(K164:K166)</f>
        <v>66700</v>
      </c>
      <c r="L168" s="814">
        <f t="shared" si="23"/>
        <v>90838.83</v>
      </c>
      <c r="M168" s="815">
        <f t="shared" si="23"/>
        <v>-24000</v>
      </c>
      <c r="N168" s="327">
        <f t="shared" si="23"/>
        <v>66798.81</v>
      </c>
      <c r="O168" s="644"/>
      <c r="P168" s="643"/>
    </row>
    <row r="169" spans="1:16" ht="16.2" thickTop="1" x14ac:dyDescent="0.3">
      <c r="A169" s="16"/>
      <c r="B169" s="49"/>
      <c r="C169" s="49"/>
      <c r="D169" s="49"/>
      <c r="E169" s="713"/>
      <c r="F169" s="125"/>
      <c r="G169" s="714"/>
      <c r="H169" s="714"/>
      <c r="I169" s="715"/>
      <c r="J169" s="719"/>
      <c r="K169" s="716"/>
      <c r="L169" s="716"/>
      <c r="M169" s="797"/>
      <c r="N169" s="615"/>
      <c r="O169" s="638"/>
      <c r="P169" s="642"/>
    </row>
    <row r="170" spans="1:16" x14ac:dyDescent="0.3">
      <c r="A170" s="275"/>
      <c r="B170" s="49"/>
      <c r="C170" s="49"/>
      <c r="D170" s="49"/>
      <c r="E170" s="713"/>
      <c r="F170" s="125"/>
      <c r="G170" s="714"/>
      <c r="H170" s="714"/>
      <c r="I170" s="715"/>
      <c r="J170" s="719"/>
      <c r="K170" s="716"/>
      <c r="L170" s="716"/>
      <c r="M170" s="717"/>
      <c r="N170" s="573"/>
      <c r="O170" s="638"/>
      <c r="P170" s="642"/>
    </row>
    <row r="171" spans="1:16" ht="16.2" thickBot="1" x14ac:dyDescent="0.35">
      <c r="A171" s="104"/>
      <c r="B171" s="105"/>
      <c r="C171" s="105"/>
      <c r="D171" s="105"/>
      <c r="E171" s="785"/>
      <c r="F171" s="786"/>
      <c r="G171" s="787"/>
      <c r="H171" s="787"/>
      <c r="I171" s="788"/>
      <c r="J171" s="788"/>
      <c r="K171" s="789"/>
      <c r="L171" s="789"/>
      <c r="M171" s="790"/>
      <c r="N171" s="591"/>
      <c r="O171" s="638"/>
      <c r="P171" s="642"/>
    </row>
    <row r="172" spans="1:16" ht="16.2" thickTop="1" x14ac:dyDescent="0.3">
      <c r="A172" s="19" t="s">
        <v>357</v>
      </c>
      <c r="B172" s="87"/>
      <c r="C172" s="87"/>
      <c r="D172" s="87"/>
      <c r="E172" s="791"/>
      <c r="F172" s="792"/>
      <c r="G172" s="793"/>
      <c r="H172" s="793"/>
      <c r="I172" s="794"/>
      <c r="J172" s="794"/>
      <c r="K172" s="795"/>
      <c r="L172" s="795"/>
      <c r="M172" s="796"/>
      <c r="N172" s="592"/>
      <c r="O172" s="646"/>
      <c r="P172" s="647"/>
    </row>
    <row r="173" spans="1:16" x14ac:dyDescent="0.3">
      <c r="A173" s="48"/>
      <c r="B173" s="49"/>
      <c r="C173" s="49"/>
      <c r="D173" s="49"/>
      <c r="E173" s="713"/>
      <c r="F173" s="125"/>
      <c r="G173" s="714"/>
      <c r="H173" s="714"/>
      <c r="I173" s="715"/>
      <c r="J173" s="719"/>
      <c r="K173" s="716"/>
      <c r="L173" s="716"/>
      <c r="M173" s="717"/>
      <c r="N173" s="573"/>
      <c r="O173" s="638"/>
      <c r="P173" s="642"/>
    </row>
    <row r="174" spans="1:16" x14ac:dyDescent="0.3">
      <c r="A174" s="48" t="s">
        <v>144</v>
      </c>
      <c r="B174" s="49"/>
      <c r="C174" s="49"/>
      <c r="D174" s="49"/>
      <c r="E174" s="713">
        <v>38</v>
      </c>
      <c r="F174" s="816">
        <v>38</v>
      </c>
      <c r="G174" s="714">
        <v>38.75</v>
      </c>
      <c r="H174" s="714">
        <v>38.75</v>
      </c>
      <c r="I174" s="715">
        <v>34</v>
      </c>
      <c r="J174" s="715">
        <v>34</v>
      </c>
      <c r="K174" s="716">
        <v>33</v>
      </c>
      <c r="L174" s="716"/>
      <c r="M174" s="758">
        <v>33</v>
      </c>
      <c r="N174" s="593"/>
      <c r="O174" s="614"/>
      <c r="P174" s="614"/>
    </row>
    <row r="175" spans="1:16" x14ac:dyDescent="0.3">
      <c r="A175" s="48"/>
      <c r="B175" s="49"/>
      <c r="C175" s="49"/>
      <c r="D175" s="49"/>
      <c r="E175" s="713"/>
      <c r="F175" s="816"/>
      <c r="G175" s="714"/>
      <c r="H175" s="714"/>
      <c r="I175" s="715"/>
      <c r="J175" s="715"/>
      <c r="K175" s="716"/>
      <c r="L175" s="716"/>
      <c r="M175" s="758"/>
      <c r="N175" s="75"/>
      <c r="O175" s="642"/>
      <c r="P175" s="642"/>
    </row>
    <row r="176" spans="1:16" x14ac:dyDescent="0.3">
      <c r="A176" s="48" t="s">
        <v>146</v>
      </c>
      <c r="B176" s="49"/>
      <c r="C176" s="49"/>
      <c r="D176" s="49"/>
      <c r="E176" s="713">
        <v>1</v>
      </c>
      <c r="F176" s="816">
        <v>0</v>
      </c>
      <c r="G176" s="714">
        <v>0</v>
      </c>
      <c r="H176" s="714"/>
      <c r="I176" s="715">
        <v>3</v>
      </c>
      <c r="J176" s="715">
        <v>3</v>
      </c>
      <c r="K176" s="716">
        <v>3.5</v>
      </c>
      <c r="L176" s="716"/>
      <c r="M176" s="758">
        <v>4</v>
      </c>
      <c r="N176" s="75"/>
      <c r="O176" s="637"/>
      <c r="P176" s="637"/>
    </row>
    <row r="177" spans="1:16" x14ac:dyDescent="0.3">
      <c r="A177" s="48"/>
      <c r="B177" s="49"/>
      <c r="C177" s="49"/>
      <c r="D177" s="49"/>
      <c r="E177" s="713"/>
      <c r="F177" s="816"/>
      <c r="G177" s="714"/>
      <c r="H177" s="714"/>
      <c r="I177" s="715"/>
      <c r="J177" s="715"/>
      <c r="K177" s="716"/>
      <c r="L177" s="716"/>
      <c r="M177" s="758"/>
      <c r="N177" s="75"/>
      <c r="O177" s="637"/>
      <c r="P177" s="637"/>
    </row>
    <row r="178" spans="1:16" x14ac:dyDescent="0.3">
      <c r="A178" s="48" t="s">
        <v>302</v>
      </c>
      <c r="B178" s="49"/>
      <c r="C178" s="49"/>
      <c r="D178" s="49"/>
      <c r="E178" s="750">
        <v>3</v>
      </c>
      <c r="F178" s="805">
        <v>2</v>
      </c>
      <c r="G178" s="753">
        <v>1.25</v>
      </c>
      <c r="H178" s="753">
        <v>1.25</v>
      </c>
      <c r="I178" s="754">
        <v>2</v>
      </c>
      <c r="J178" s="754">
        <v>2</v>
      </c>
      <c r="K178" s="756">
        <v>2.5</v>
      </c>
      <c r="L178" s="756"/>
      <c r="M178" s="817">
        <v>2</v>
      </c>
      <c r="N178" s="594"/>
      <c r="O178" s="637"/>
      <c r="P178" s="637"/>
    </row>
    <row r="179" spans="1:16" x14ac:dyDescent="0.3">
      <c r="A179" s="48"/>
      <c r="B179" s="49"/>
      <c r="C179" s="49"/>
      <c r="D179" s="49"/>
      <c r="E179" s="713"/>
      <c r="F179" s="816"/>
      <c r="G179" s="714"/>
      <c r="H179" s="714"/>
      <c r="I179" s="715"/>
      <c r="J179" s="715"/>
      <c r="K179" s="716"/>
      <c r="L179" s="716"/>
      <c r="M179" s="758"/>
      <c r="N179" s="75"/>
      <c r="O179" s="642"/>
      <c r="P179" s="642"/>
    </row>
    <row r="180" spans="1:16" ht="16.2" thickBot="1" x14ac:dyDescent="0.35">
      <c r="A180" s="16" t="s">
        <v>149</v>
      </c>
      <c r="B180" s="49"/>
      <c r="C180" s="49"/>
      <c r="D180" s="49"/>
      <c r="E180" s="818">
        <f>SUM(E174:E178)</f>
        <v>42</v>
      </c>
      <c r="F180" s="819">
        <f>SUM(F174:F178)</f>
        <v>40</v>
      </c>
      <c r="G180" s="820">
        <f>SUM(G174:G178)</f>
        <v>40</v>
      </c>
      <c r="H180" s="820">
        <f>SUM(H174:H179)</f>
        <v>40</v>
      </c>
      <c r="I180" s="821">
        <f>SUM(I174:I178)</f>
        <v>39</v>
      </c>
      <c r="J180" s="821">
        <f>SUM(J174:J178)</f>
        <v>39</v>
      </c>
      <c r="K180" s="822">
        <f t="shared" ref="K180:M180" si="24">SUM(K174:K178)</f>
        <v>39</v>
      </c>
      <c r="L180" s="822"/>
      <c r="M180" s="823">
        <f t="shared" si="24"/>
        <v>39</v>
      </c>
      <c r="N180" s="86"/>
      <c r="O180" s="650"/>
      <c r="P180" s="650"/>
    </row>
    <row r="181" spans="1:16" ht="16.8" thickTop="1" thickBot="1" x14ac:dyDescent="0.35">
      <c r="A181" s="104"/>
      <c r="B181" s="104"/>
      <c r="C181" s="104"/>
      <c r="D181" s="104"/>
      <c r="E181" s="104"/>
      <c r="F181" s="104"/>
      <c r="G181" s="255"/>
      <c r="H181" s="104"/>
      <c r="I181" s="683"/>
      <c r="J181" s="683"/>
      <c r="K181" s="361"/>
      <c r="L181" s="361"/>
      <c r="M181" s="595"/>
      <c r="N181" s="595"/>
      <c r="O181" s="642"/>
      <c r="P181" s="642"/>
    </row>
    <row r="182" spans="1:16" ht="16.2" thickTop="1" x14ac:dyDescent="0.3">
      <c r="A182" s="48"/>
      <c r="B182" s="48"/>
      <c r="C182" s="48"/>
      <c r="D182" s="48"/>
      <c r="E182" s="48"/>
      <c r="F182" s="48"/>
      <c r="G182" s="48"/>
      <c r="H182" s="48"/>
      <c r="I182" s="684"/>
      <c r="J182" s="684"/>
      <c r="K182" s="357"/>
      <c r="L182" s="77"/>
      <c r="M182" s="77"/>
      <c r="N182" s="357"/>
      <c r="O182" s="642"/>
      <c r="P182" s="266"/>
    </row>
    <row r="183" spans="1:16" ht="16.2" x14ac:dyDescent="0.35">
      <c r="A183" s="48" t="s">
        <v>184</v>
      </c>
      <c r="B183" s="695"/>
      <c r="C183" s="702" t="s">
        <v>409</v>
      </c>
      <c r="D183" s="48"/>
      <c r="E183" s="48"/>
      <c r="F183" s="48"/>
      <c r="G183" s="48"/>
      <c r="H183" s="48"/>
      <c r="I183" s="48"/>
      <c r="J183" s="48"/>
      <c r="K183" s="48"/>
      <c r="L183" s="48"/>
      <c r="M183" s="48"/>
      <c r="N183" s="48"/>
      <c r="O183" s="266"/>
      <c r="P183" s="266"/>
    </row>
    <row r="184" spans="1:16" x14ac:dyDescent="0.3">
      <c r="A184" s="89"/>
      <c r="B184" s="48"/>
      <c r="D184" s="48"/>
      <c r="E184" s="48"/>
      <c r="F184" s="48"/>
      <c r="G184" s="48"/>
      <c r="H184" s="48"/>
      <c r="I184" s="48"/>
      <c r="J184" s="48"/>
      <c r="K184" s="48"/>
      <c r="L184" s="48"/>
      <c r="O184" s="266"/>
      <c r="P184" s="266"/>
    </row>
    <row r="185" spans="1:16" ht="16.2" x14ac:dyDescent="0.35">
      <c r="A185" s="703" t="s">
        <v>392</v>
      </c>
      <c r="C185" s="702" t="s">
        <v>412</v>
      </c>
      <c r="J185" s="48"/>
      <c r="O185" s="266"/>
      <c r="P185" s="266"/>
    </row>
    <row r="186" spans="1:16" ht="16.2" x14ac:dyDescent="0.35">
      <c r="A186" s="702" t="s">
        <v>393</v>
      </c>
      <c r="J186" s="48"/>
      <c r="O186" s="266"/>
      <c r="P186" s="266"/>
    </row>
    <row r="187" spans="1:16" ht="16.2" x14ac:dyDescent="0.35">
      <c r="C187" s="702" t="s">
        <v>414</v>
      </c>
      <c r="J187" s="48"/>
      <c r="O187" s="266"/>
      <c r="P187" s="266"/>
    </row>
    <row r="188" spans="1:16" ht="16.2" x14ac:dyDescent="0.35">
      <c r="A188" s="702" t="s">
        <v>397</v>
      </c>
      <c r="C188" s="702" t="s">
        <v>415</v>
      </c>
      <c r="J188" s="48"/>
      <c r="O188" s="266"/>
      <c r="P188" s="266"/>
    </row>
    <row r="189" spans="1:16" x14ac:dyDescent="0.3">
      <c r="J189" s="48"/>
      <c r="O189" s="266"/>
      <c r="P189" s="266"/>
    </row>
    <row r="190" spans="1:16" ht="16.2" x14ac:dyDescent="0.35">
      <c r="A190" s="702" t="s">
        <v>399</v>
      </c>
      <c r="C190" s="702" t="s">
        <v>417</v>
      </c>
      <c r="J190" s="48"/>
      <c r="O190" s="266"/>
      <c r="P190" s="266"/>
    </row>
    <row r="191" spans="1:16" x14ac:dyDescent="0.3">
      <c r="J191" s="48"/>
      <c r="O191" s="266"/>
      <c r="P191" s="266"/>
    </row>
    <row r="192" spans="1:16" ht="16.2" x14ac:dyDescent="0.35">
      <c r="A192" t="s">
        <v>401</v>
      </c>
      <c r="C192" s="702" t="s">
        <v>419</v>
      </c>
      <c r="J192" s="48"/>
      <c r="O192" s="266"/>
      <c r="P192" s="266"/>
    </row>
    <row r="193" spans="1:16" x14ac:dyDescent="0.3">
      <c r="J193" s="48"/>
      <c r="O193" s="266"/>
      <c r="P193" s="266"/>
    </row>
    <row r="194" spans="1:16" ht="16.2" x14ac:dyDescent="0.35">
      <c r="A194" s="702" t="s">
        <v>405</v>
      </c>
      <c r="C194" s="702" t="s">
        <v>422</v>
      </c>
      <c r="J194" s="48"/>
      <c r="O194" s="266"/>
      <c r="P194" s="266"/>
    </row>
    <row r="195" spans="1:16" x14ac:dyDescent="0.3">
      <c r="J195" s="48"/>
      <c r="O195" s="266"/>
      <c r="P195" s="266"/>
    </row>
    <row r="196" spans="1:16" ht="16.2" x14ac:dyDescent="0.35">
      <c r="A196" s="702" t="s">
        <v>407</v>
      </c>
      <c r="C196" s="702" t="s">
        <v>424</v>
      </c>
      <c r="J196" s="48"/>
      <c r="O196" s="266"/>
      <c r="P196" s="266"/>
    </row>
    <row r="197" spans="1:16" x14ac:dyDescent="0.3">
      <c r="J197" s="48"/>
      <c r="O197" s="266"/>
      <c r="P197" s="266"/>
    </row>
    <row r="198" spans="1:16" x14ac:dyDescent="0.3">
      <c r="J198" s="48"/>
      <c r="O198" s="266"/>
      <c r="P198" s="266"/>
    </row>
    <row r="199" spans="1:16" x14ac:dyDescent="0.3">
      <c r="J199" s="48"/>
      <c r="O199" s="266"/>
      <c r="P199" s="266"/>
    </row>
    <row r="200" spans="1:16" x14ac:dyDescent="0.3">
      <c r="J200" s="48"/>
      <c r="O200" s="266"/>
      <c r="P200" s="266"/>
    </row>
    <row r="201" spans="1:16" x14ac:dyDescent="0.3">
      <c r="J201" s="48"/>
      <c r="O201" s="266"/>
      <c r="P201" s="266"/>
    </row>
    <row r="202" spans="1:16" x14ac:dyDescent="0.3">
      <c r="J202" s="48"/>
      <c r="O202" s="266"/>
      <c r="P202" s="266"/>
    </row>
    <row r="203" spans="1:16" x14ac:dyDescent="0.3">
      <c r="O203" s="266"/>
      <c r="P203" s="266"/>
    </row>
    <row r="204" spans="1:16" x14ac:dyDescent="0.3">
      <c r="O204" s="266"/>
      <c r="P204" s="266"/>
    </row>
    <row r="205" spans="1:16" x14ac:dyDescent="0.3">
      <c r="O205" s="266"/>
      <c r="P205" s="266"/>
    </row>
    <row r="206" spans="1:16" x14ac:dyDescent="0.3">
      <c r="O206" s="266"/>
      <c r="P206" s="266"/>
    </row>
    <row r="207" spans="1:16" x14ac:dyDescent="0.3">
      <c r="O207" s="266"/>
      <c r="P207" s="266"/>
    </row>
    <row r="208" spans="1:16" x14ac:dyDescent="0.3">
      <c r="O208" s="266"/>
      <c r="P208" s="266"/>
    </row>
    <row r="209" spans="15:16" x14ac:dyDescent="0.3">
      <c r="O209" s="266"/>
      <c r="P209" s="266"/>
    </row>
    <row r="210" spans="15:16" x14ac:dyDescent="0.3">
      <c r="O210" s="266"/>
      <c r="P210" s="266"/>
    </row>
    <row r="211" spans="15:16" x14ac:dyDescent="0.3">
      <c r="O211" s="266"/>
      <c r="P211" s="266"/>
    </row>
    <row r="212" spans="15:16" x14ac:dyDescent="0.3">
      <c r="O212" s="266"/>
      <c r="P212" s="266"/>
    </row>
    <row r="213" spans="15:16" x14ac:dyDescent="0.3">
      <c r="O213" s="266"/>
      <c r="P213" s="266"/>
    </row>
    <row r="214" spans="15:16" x14ac:dyDescent="0.3">
      <c r="O214" s="266"/>
      <c r="P214" s="266"/>
    </row>
    <row r="215" spans="15:16" x14ac:dyDescent="0.3">
      <c r="O215" s="266"/>
      <c r="P215" s="266"/>
    </row>
    <row r="216" spans="15:16" x14ac:dyDescent="0.3">
      <c r="O216" s="266"/>
      <c r="P216" s="266"/>
    </row>
    <row r="217" spans="15:16" x14ac:dyDescent="0.3">
      <c r="O217" s="266"/>
      <c r="P217" s="266"/>
    </row>
    <row r="218" spans="15:16" x14ac:dyDescent="0.3">
      <c r="O218" s="266"/>
      <c r="P218" s="266"/>
    </row>
    <row r="219" spans="15:16" x14ac:dyDescent="0.3">
      <c r="O219" s="266"/>
      <c r="P219" s="266"/>
    </row>
    <row r="220" spans="15:16" x14ac:dyDescent="0.3">
      <c r="O220" s="266"/>
      <c r="P220" s="266"/>
    </row>
    <row r="221" spans="15:16" x14ac:dyDescent="0.3">
      <c r="O221" s="266"/>
      <c r="P221" s="266"/>
    </row>
  </sheetData>
  <mergeCells count="3">
    <mergeCell ref="A1:N1"/>
    <mergeCell ref="A2:N2"/>
    <mergeCell ref="A3:N3"/>
  </mergeCells>
  <pageMargins left="0.28000000000000003" right="0.17" top="0.5" bottom="0.23" header="0.28999999999999998" footer="0"/>
  <pageSetup scale="71" fitToHeight="0" orientation="landscape" r:id="rId1"/>
  <headerFooter alignWithMargins="0">
    <oddFooter>&amp;L&amp;9&amp;F &amp;A&amp;C&amp;P of &amp;N&amp;R&amp;9&amp;D &amp;T</oddFooter>
  </headerFooter>
  <rowBreaks count="3" manualBreakCount="3">
    <brk id="47" max="16383" man="1"/>
    <brk id="91" max="16383" man="1"/>
    <brk id="134" max="16383"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209"/>
  <sheetViews>
    <sheetView zoomScale="90" zoomScaleNormal="90" workbookViewId="0">
      <selection activeCell="E14" sqref="E14"/>
    </sheetView>
  </sheetViews>
  <sheetFormatPr defaultRowHeight="15.6" x14ac:dyDescent="0.3"/>
  <cols>
    <col min="1" max="1" width="38.1796875" customWidth="1"/>
    <col min="2" max="2" width="10.81640625" bestFit="1" customWidth="1"/>
    <col min="3" max="3" width="6.08984375" customWidth="1"/>
    <col min="4" max="4" width="12.6328125" bestFit="1" customWidth="1"/>
    <col min="5" max="5" width="15.54296875" bestFit="1" customWidth="1"/>
    <col min="6" max="6" width="14.453125" customWidth="1"/>
    <col min="7" max="9" width="15.1796875" bestFit="1" customWidth="1"/>
    <col min="10" max="10" width="15.1796875" customWidth="1"/>
  </cols>
  <sheetData>
    <row r="1" spans="1:10" ht="16.2" x14ac:dyDescent="0.35">
      <c r="A1" s="1078" t="s">
        <v>233</v>
      </c>
      <c r="B1" s="1078"/>
      <c r="C1" s="1078"/>
      <c r="D1" s="1078"/>
      <c r="E1" s="1078"/>
      <c r="F1" s="1078"/>
      <c r="G1" s="1078"/>
      <c r="H1" s="1078"/>
      <c r="I1" s="1078"/>
      <c r="J1" s="1078"/>
    </row>
    <row r="2" spans="1:10" ht="16.2" x14ac:dyDescent="0.35">
      <c r="A2" s="1078" t="s">
        <v>431</v>
      </c>
      <c r="B2" s="1078"/>
      <c r="C2" s="1078"/>
      <c r="D2" s="1078"/>
      <c r="E2" s="1078"/>
      <c r="F2" s="1078"/>
      <c r="G2" s="1078"/>
      <c r="H2" s="1078"/>
      <c r="I2" s="1078"/>
      <c r="J2" s="1078"/>
    </row>
    <row r="3" spans="1:10" ht="16.2" x14ac:dyDescent="0.35">
      <c r="A3" s="1078" t="s">
        <v>340</v>
      </c>
      <c r="B3" s="1078"/>
      <c r="C3" s="1078"/>
      <c r="D3" s="1078"/>
      <c r="E3" s="1078"/>
      <c r="F3" s="1078"/>
      <c r="G3" s="1078"/>
      <c r="H3" s="1078"/>
      <c r="I3" s="1078"/>
      <c r="J3" s="1078"/>
    </row>
    <row r="4" spans="1:10" ht="16.2" x14ac:dyDescent="0.35">
      <c r="A4" s="826"/>
      <c r="B4" s="826"/>
      <c r="C4" s="826"/>
      <c r="D4" s="826"/>
      <c r="E4" s="827" t="s">
        <v>432</v>
      </c>
      <c r="F4" s="828" t="s">
        <v>432</v>
      </c>
      <c r="G4" s="829" t="s">
        <v>384</v>
      </c>
      <c r="H4" s="830"/>
      <c r="I4" s="831" t="s">
        <v>384</v>
      </c>
      <c r="J4" s="826"/>
    </row>
    <row r="5" spans="1:10" ht="16.2" x14ac:dyDescent="0.35">
      <c r="A5" s="832"/>
      <c r="B5" s="832"/>
      <c r="C5" s="832"/>
      <c r="D5" s="832"/>
      <c r="E5" s="833" t="s">
        <v>433</v>
      </c>
      <c r="F5" s="834" t="s">
        <v>389</v>
      </c>
      <c r="G5" s="835" t="s">
        <v>379</v>
      </c>
      <c r="H5" s="836" t="s">
        <v>379</v>
      </c>
      <c r="I5" s="831" t="s">
        <v>366</v>
      </c>
      <c r="J5" s="831" t="s">
        <v>366</v>
      </c>
    </row>
    <row r="6" spans="1:10" ht="16.8" thickBot="1" x14ac:dyDescent="0.4">
      <c r="A6" s="837"/>
      <c r="B6" s="838"/>
      <c r="C6" s="838"/>
      <c r="D6" s="838"/>
      <c r="E6" s="839" t="s">
        <v>20</v>
      </c>
      <c r="F6" s="840" t="s">
        <v>20</v>
      </c>
      <c r="G6" s="841" t="s">
        <v>20</v>
      </c>
      <c r="H6" s="842" t="s">
        <v>21</v>
      </c>
      <c r="I6" s="843" t="s">
        <v>20</v>
      </c>
      <c r="J6" s="843" t="s">
        <v>21</v>
      </c>
    </row>
    <row r="7" spans="1:10" ht="16.2" thickTop="1" x14ac:dyDescent="0.3">
      <c r="A7" s="244" t="s">
        <v>22</v>
      </c>
      <c r="B7" s="244"/>
      <c r="C7" s="244"/>
      <c r="D7" s="244"/>
      <c r="E7" s="654"/>
      <c r="F7" s="244"/>
      <c r="G7" s="244"/>
      <c r="H7" s="844"/>
      <c r="I7" s="701"/>
      <c r="J7" s="701"/>
    </row>
    <row r="8" spans="1:10" x14ac:dyDescent="0.3">
      <c r="A8" s="244"/>
      <c r="B8" s="244"/>
      <c r="C8" s="244"/>
      <c r="D8" s="244"/>
      <c r="E8" s="654"/>
      <c r="F8" s="244"/>
      <c r="G8" s="244"/>
      <c r="H8" s="844"/>
      <c r="I8" s="701"/>
      <c r="J8" s="701"/>
    </row>
    <row r="9" spans="1:10" x14ac:dyDescent="0.3">
      <c r="A9" s="485" t="s">
        <v>23</v>
      </c>
      <c r="B9" s="486" t="s">
        <v>24</v>
      </c>
      <c r="C9" s="486"/>
      <c r="D9" s="486" t="s">
        <v>25</v>
      </c>
      <c r="E9" s="655"/>
      <c r="F9" s="486"/>
      <c r="G9" s="707"/>
      <c r="H9" s="845"/>
      <c r="I9" s="708"/>
      <c r="J9" s="708"/>
    </row>
    <row r="10" spans="1:10" x14ac:dyDescent="0.3">
      <c r="A10" s="244" t="s">
        <v>26</v>
      </c>
      <c r="B10" s="244"/>
      <c r="C10" s="244"/>
      <c r="D10" s="244"/>
      <c r="E10" s="654"/>
      <c r="F10" s="244"/>
      <c r="G10" s="493"/>
      <c r="H10" s="846"/>
      <c r="I10" s="714"/>
      <c r="J10" s="714"/>
    </row>
    <row r="11" spans="1:10" x14ac:dyDescent="0.3">
      <c r="A11" s="462" t="s">
        <v>354</v>
      </c>
      <c r="B11" s="463">
        <v>16000</v>
      </c>
      <c r="C11" s="463"/>
      <c r="D11" s="464">
        <v>34</v>
      </c>
      <c r="E11" s="657"/>
      <c r="F11" s="238"/>
      <c r="G11" s="493"/>
      <c r="H11" s="846"/>
      <c r="I11" s="714"/>
      <c r="J11" s="714"/>
    </row>
    <row r="12" spans="1:10" x14ac:dyDescent="0.3">
      <c r="A12" s="462" t="s">
        <v>368</v>
      </c>
      <c r="B12" s="463">
        <v>15300</v>
      </c>
      <c r="C12" s="463"/>
      <c r="D12" s="464">
        <v>38.75</v>
      </c>
      <c r="E12" s="657"/>
      <c r="F12" s="238"/>
      <c r="G12" s="493"/>
      <c r="H12" s="846"/>
      <c r="I12" s="720">
        <v>592875</v>
      </c>
      <c r="J12" s="714"/>
    </row>
    <row r="13" spans="1:10" x14ac:dyDescent="0.3">
      <c r="A13" s="462" t="s">
        <v>377</v>
      </c>
      <c r="B13" s="463">
        <v>13302</v>
      </c>
      <c r="C13" s="463"/>
      <c r="D13" s="464">
        <v>38</v>
      </c>
      <c r="E13" s="656"/>
      <c r="F13" s="464"/>
      <c r="G13" s="722">
        <v>549632</v>
      </c>
      <c r="H13" s="846">
        <v>505481</v>
      </c>
      <c r="I13" s="720"/>
      <c r="J13" s="720">
        <v>538555.37</v>
      </c>
    </row>
    <row r="14" spans="1:10" x14ac:dyDescent="0.3">
      <c r="A14" s="462" t="s">
        <v>390</v>
      </c>
      <c r="B14" s="463">
        <v>13500</v>
      </c>
      <c r="C14" s="463"/>
      <c r="D14" s="464">
        <v>39</v>
      </c>
      <c r="E14" s="847"/>
      <c r="F14" s="848">
        <f>+D14*B14</f>
        <v>526500</v>
      </c>
      <c r="G14" s="722"/>
      <c r="H14" s="849"/>
      <c r="I14" s="720"/>
      <c r="J14" s="720"/>
    </row>
    <row r="15" spans="1:10" x14ac:dyDescent="0.3">
      <c r="A15" s="850" t="s">
        <v>434</v>
      </c>
      <c r="B15" s="851">
        <v>13000</v>
      </c>
      <c r="C15" s="851"/>
      <c r="D15" s="852">
        <v>41.5</v>
      </c>
      <c r="E15" s="656">
        <f>+D15*B15</f>
        <v>539500</v>
      </c>
      <c r="F15" s="848"/>
      <c r="G15" s="722"/>
      <c r="H15" s="849"/>
      <c r="I15" s="720"/>
      <c r="J15" s="720"/>
    </row>
    <row r="16" spans="1:10" x14ac:dyDescent="0.3">
      <c r="A16" s="462"/>
      <c r="B16" s="463"/>
      <c r="C16" s="463"/>
      <c r="D16" s="464"/>
      <c r="E16" s="656"/>
      <c r="F16" s="848"/>
      <c r="G16" s="722"/>
      <c r="H16" s="846"/>
      <c r="I16" s="720"/>
      <c r="J16" s="720"/>
    </row>
    <row r="17" spans="1:10" x14ac:dyDescent="0.3">
      <c r="A17" s="244" t="s">
        <v>31</v>
      </c>
      <c r="B17" s="244"/>
      <c r="C17" s="244" t="s">
        <v>10</v>
      </c>
      <c r="D17" s="238" t="s">
        <v>10</v>
      </c>
      <c r="E17" s="657"/>
      <c r="F17" s="238"/>
      <c r="G17" s="493"/>
      <c r="H17" s="846"/>
      <c r="I17" s="720"/>
      <c r="J17" s="714"/>
    </row>
    <row r="18" spans="1:10" x14ac:dyDescent="0.3">
      <c r="A18" s="244" t="str">
        <f>$A$11</f>
        <v>FY 2010-2011</v>
      </c>
      <c r="B18" s="466"/>
      <c r="C18" s="466"/>
      <c r="D18" s="238"/>
      <c r="E18" s="657"/>
      <c r="F18" s="238"/>
      <c r="G18" s="493"/>
      <c r="H18" s="846"/>
      <c r="I18" s="720"/>
      <c r="J18" s="714"/>
    </row>
    <row r="19" spans="1:10" x14ac:dyDescent="0.3">
      <c r="A19" s="465" t="str">
        <f>A12</f>
        <v>FY 2011-2012</v>
      </c>
      <c r="B19" s="466"/>
      <c r="C19" s="466"/>
      <c r="D19" s="467"/>
      <c r="E19" s="657"/>
      <c r="F19" s="238"/>
      <c r="G19" s="493"/>
      <c r="H19" s="846"/>
      <c r="I19" s="720">
        <v>22500</v>
      </c>
      <c r="J19" s="714"/>
    </row>
    <row r="20" spans="1:10" x14ac:dyDescent="0.3">
      <c r="A20" s="465" t="str">
        <f>A13</f>
        <v>FY 2012-2013</v>
      </c>
      <c r="B20" s="466"/>
      <c r="C20" s="466"/>
      <c r="D20" s="467"/>
      <c r="E20" s="853"/>
      <c r="F20" s="467"/>
      <c r="G20" s="727">
        <v>22500</v>
      </c>
      <c r="H20" s="854">
        <v>30326</v>
      </c>
      <c r="I20" s="728"/>
      <c r="J20" s="729">
        <v>34420</v>
      </c>
    </row>
    <row r="21" spans="1:10" x14ac:dyDescent="0.3">
      <c r="A21" s="465" t="str">
        <f>A14</f>
        <v>FY 2013-2014</v>
      </c>
      <c r="B21" s="466"/>
      <c r="C21" s="466"/>
      <c r="D21" s="467"/>
      <c r="F21" s="726">
        <v>22500</v>
      </c>
      <c r="G21" s="727"/>
      <c r="H21" s="854"/>
      <c r="I21" s="728"/>
      <c r="J21" s="729"/>
    </row>
    <row r="22" spans="1:10" x14ac:dyDescent="0.3">
      <c r="A22" s="855" t="s">
        <v>435</v>
      </c>
      <c r="B22" s="856"/>
      <c r="C22" s="856"/>
      <c r="D22" s="857"/>
      <c r="E22" s="858">
        <v>30000</v>
      </c>
      <c r="F22" s="726"/>
      <c r="G22" s="727"/>
      <c r="H22" s="854"/>
      <c r="I22" s="728"/>
      <c r="J22" s="729"/>
    </row>
    <row r="23" spans="1:10" x14ac:dyDescent="0.3">
      <c r="A23" s="855" t="s">
        <v>341</v>
      </c>
      <c r="B23" s="856"/>
      <c r="C23" s="856"/>
      <c r="D23" s="857"/>
      <c r="E23" s="858">
        <v>5000</v>
      </c>
      <c r="F23" s="726">
        <v>2500</v>
      </c>
      <c r="G23" s="727">
        <v>5000</v>
      </c>
      <c r="H23" s="854">
        <v>10323</v>
      </c>
      <c r="I23" s="729">
        <v>5000</v>
      </c>
      <c r="J23" s="729">
        <v>4674.8</v>
      </c>
    </row>
    <row r="24" spans="1:10" x14ac:dyDescent="0.3">
      <c r="A24" s="850" t="s">
        <v>436</v>
      </c>
      <c r="B24" s="850"/>
      <c r="C24" s="850"/>
      <c r="D24" s="850"/>
      <c r="E24" s="859">
        <v>44000</v>
      </c>
      <c r="F24" s="721">
        <v>44000</v>
      </c>
      <c r="G24" s="722">
        <v>40800</v>
      </c>
      <c r="H24" s="846">
        <v>40800</v>
      </c>
      <c r="I24" s="720">
        <v>40000</v>
      </c>
      <c r="J24" s="720">
        <v>40000</v>
      </c>
    </row>
    <row r="25" spans="1:10" x14ac:dyDescent="0.3">
      <c r="A25" s="705" t="s">
        <v>280</v>
      </c>
      <c r="B25" s="463"/>
      <c r="C25" s="463"/>
      <c r="D25" s="464"/>
      <c r="E25" s="859">
        <v>7500</v>
      </c>
      <c r="F25" s="721">
        <v>7500</v>
      </c>
      <c r="G25" s="722">
        <v>7500</v>
      </c>
      <c r="H25" s="846">
        <v>7223</v>
      </c>
      <c r="I25" s="720">
        <v>10000</v>
      </c>
      <c r="J25" s="720">
        <v>20385</v>
      </c>
    </row>
    <row r="26" spans="1:10" x14ac:dyDescent="0.3">
      <c r="A26" s="688" t="s">
        <v>35</v>
      </c>
      <c r="B26" s="860"/>
      <c r="C26" s="860"/>
      <c r="D26" s="860"/>
      <c r="E26" s="861">
        <v>5000</v>
      </c>
      <c r="F26" s="862">
        <v>5000</v>
      </c>
      <c r="G26" s="816">
        <v>10000</v>
      </c>
      <c r="H26" s="846"/>
      <c r="I26" s="720">
        <v>10000</v>
      </c>
      <c r="J26" s="714"/>
    </row>
    <row r="27" spans="1:10" x14ac:dyDescent="0.3">
      <c r="A27" s="244" t="s">
        <v>38</v>
      </c>
      <c r="B27" s="244"/>
      <c r="C27" s="244"/>
      <c r="D27" s="244"/>
      <c r="E27" s="654"/>
      <c r="F27" s="244"/>
      <c r="G27" s="493"/>
      <c r="H27" s="846">
        <v>0</v>
      </c>
      <c r="I27" s="720"/>
      <c r="J27" s="714">
        <v>149.77000000000001</v>
      </c>
    </row>
    <row r="28" spans="1:10" x14ac:dyDescent="0.3">
      <c r="A28" s="244" t="str">
        <f>A11</f>
        <v>FY 2010-2011</v>
      </c>
      <c r="B28" s="468">
        <f>B11</f>
        <v>16000</v>
      </c>
      <c r="C28" s="468"/>
      <c r="D28" s="238">
        <v>3</v>
      </c>
      <c r="E28" s="657"/>
      <c r="F28" s="238"/>
      <c r="G28" s="493"/>
      <c r="H28" s="846"/>
      <c r="I28" s="720"/>
      <c r="J28" s="714"/>
    </row>
    <row r="29" spans="1:10" x14ac:dyDescent="0.3">
      <c r="A29" s="244" t="s">
        <v>40</v>
      </c>
      <c r="B29" s="468">
        <v>250</v>
      </c>
      <c r="C29" s="468"/>
      <c r="D29" s="238">
        <v>5</v>
      </c>
      <c r="E29" s="657"/>
      <c r="F29" s="238"/>
      <c r="G29" s="493"/>
      <c r="H29" s="846"/>
      <c r="I29" s="720"/>
      <c r="J29" s="714"/>
    </row>
    <row r="30" spans="1:10" x14ac:dyDescent="0.3">
      <c r="A30" s="244" t="str">
        <f>A12</f>
        <v>FY 2011-2012</v>
      </c>
      <c r="B30" s="468">
        <f>B12</f>
        <v>15300</v>
      </c>
      <c r="C30" s="468"/>
      <c r="D30" s="467">
        <v>0</v>
      </c>
      <c r="E30" s="657"/>
      <c r="F30" s="238"/>
      <c r="G30" s="493"/>
      <c r="H30" s="846"/>
      <c r="I30" s="720"/>
      <c r="J30" s="714"/>
    </row>
    <row r="31" spans="1:10" x14ac:dyDescent="0.3">
      <c r="A31" s="244" t="s">
        <v>40</v>
      </c>
      <c r="B31" s="468">
        <v>250</v>
      </c>
      <c r="C31" s="468"/>
      <c r="D31" s="238">
        <v>8</v>
      </c>
      <c r="E31" s="657"/>
      <c r="F31" s="238"/>
      <c r="G31" s="493"/>
      <c r="H31" s="863"/>
      <c r="I31" s="720">
        <v>2000</v>
      </c>
      <c r="J31" s="714">
        <v>364</v>
      </c>
    </row>
    <row r="32" spans="1:10" x14ac:dyDescent="0.3">
      <c r="A32" s="465" t="str">
        <f>A13</f>
        <v>FY 2012-2013</v>
      </c>
      <c r="B32" s="466">
        <f>B13</f>
        <v>13302</v>
      </c>
      <c r="C32" s="466"/>
      <c r="D32" s="467"/>
      <c r="E32" s="853"/>
      <c r="F32" s="467"/>
      <c r="G32" s="722">
        <f>B32*D32</f>
        <v>0</v>
      </c>
      <c r="H32" s="863"/>
      <c r="I32" s="720"/>
      <c r="J32" s="720"/>
    </row>
    <row r="33" spans="1:10" x14ac:dyDescent="0.3">
      <c r="A33" s="244" t="s">
        <v>40</v>
      </c>
      <c r="B33" s="463">
        <v>100</v>
      </c>
      <c r="C33" s="463"/>
      <c r="D33" s="464">
        <v>8</v>
      </c>
      <c r="E33" s="656"/>
      <c r="F33" s="464"/>
      <c r="G33" s="722">
        <f>B33*D33</f>
        <v>800</v>
      </c>
      <c r="H33" s="846">
        <v>328</v>
      </c>
      <c r="I33" s="720"/>
      <c r="J33" s="720"/>
    </row>
    <row r="34" spans="1:10" x14ac:dyDescent="0.3">
      <c r="A34" s="244" t="s">
        <v>426</v>
      </c>
      <c r="B34" s="463">
        <v>13500</v>
      </c>
      <c r="C34" s="463"/>
      <c r="D34" s="464"/>
      <c r="E34" s="656"/>
      <c r="F34" s="464"/>
      <c r="G34" s="722"/>
      <c r="H34" s="846"/>
      <c r="I34" s="720"/>
      <c r="J34" s="720"/>
    </row>
    <row r="35" spans="1:10" x14ac:dyDescent="0.3">
      <c r="A35" s="244" t="s">
        <v>40</v>
      </c>
      <c r="B35" s="463">
        <v>100</v>
      </c>
      <c r="C35" s="463"/>
      <c r="D35" s="464">
        <v>8</v>
      </c>
      <c r="F35" s="721">
        <v>800</v>
      </c>
      <c r="G35" s="722"/>
      <c r="H35" s="846"/>
      <c r="I35" s="720"/>
      <c r="J35" s="720"/>
    </row>
    <row r="36" spans="1:10" x14ac:dyDescent="0.3">
      <c r="A36" s="244" t="s">
        <v>434</v>
      </c>
      <c r="B36" s="463">
        <v>13000</v>
      </c>
      <c r="C36" s="463"/>
      <c r="D36" s="464"/>
      <c r="E36" s="718"/>
      <c r="F36" s="721"/>
      <c r="G36" s="722"/>
      <c r="H36" s="846"/>
      <c r="I36" s="720"/>
      <c r="J36" s="720"/>
    </row>
    <row r="37" spans="1:10" x14ac:dyDescent="0.3">
      <c r="A37" s="244" t="s">
        <v>40</v>
      </c>
      <c r="B37" s="463">
        <v>50</v>
      </c>
      <c r="C37" s="463"/>
      <c r="D37" s="464">
        <v>8</v>
      </c>
      <c r="E37" s="718">
        <v>400</v>
      </c>
      <c r="F37" s="721"/>
      <c r="G37" s="722"/>
      <c r="H37" s="846"/>
      <c r="I37" s="720"/>
      <c r="J37" s="720"/>
    </row>
    <row r="38" spans="1:10" x14ac:dyDescent="0.3">
      <c r="A38" s="244" t="s">
        <v>209</v>
      </c>
      <c r="B38" s="239"/>
      <c r="C38" s="239"/>
      <c r="D38" s="239"/>
      <c r="E38" s="715"/>
      <c r="F38" s="713"/>
      <c r="G38" s="493"/>
      <c r="H38" s="846"/>
      <c r="I38" s="720"/>
      <c r="J38" s="714"/>
    </row>
    <row r="39" spans="1:10" x14ac:dyDescent="0.3">
      <c r="A39" s="244" t="str">
        <f>$A$11</f>
        <v>FY 2010-2011</v>
      </c>
      <c r="B39" s="468">
        <f>+B11</f>
        <v>16000</v>
      </c>
      <c r="C39" s="468"/>
      <c r="D39" s="238">
        <v>2</v>
      </c>
      <c r="E39" s="715"/>
      <c r="F39" s="713"/>
      <c r="G39" s="493"/>
      <c r="H39" s="846"/>
      <c r="I39" s="720"/>
      <c r="J39" s="714"/>
    </row>
    <row r="40" spans="1:10" x14ac:dyDescent="0.3">
      <c r="A40" s="244" t="str">
        <f>A12</f>
        <v>FY 2011-2012</v>
      </c>
      <c r="B40" s="468">
        <f>+B12</f>
        <v>15300</v>
      </c>
      <c r="C40" s="468"/>
      <c r="D40" s="464">
        <v>1.25</v>
      </c>
      <c r="E40" s="715"/>
      <c r="F40" s="713"/>
      <c r="G40" s="493"/>
      <c r="H40" s="849"/>
      <c r="I40" s="720">
        <v>19125</v>
      </c>
      <c r="J40" s="714">
        <v>17417.86</v>
      </c>
    </row>
    <row r="41" spans="1:10" x14ac:dyDescent="0.3">
      <c r="A41" s="462" t="str">
        <f>$A$13</f>
        <v>FY 2012-2013</v>
      </c>
      <c r="B41" s="463">
        <f>+B13</f>
        <v>13302</v>
      </c>
      <c r="C41" s="463"/>
      <c r="D41" s="464">
        <v>2</v>
      </c>
      <c r="E41" s="718"/>
      <c r="F41" s="721"/>
      <c r="G41" s="722">
        <v>28928</v>
      </c>
      <c r="H41" s="846">
        <v>26600</v>
      </c>
      <c r="I41" s="720"/>
      <c r="J41" s="720"/>
    </row>
    <row r="42" spans="1:10" x14ac:dyDescent="0.3">
      <c r="A42" s="462" t="s">
        <v>390</v>
      </c>
      <c r="B42" s="463">
        <f>+B14</f>
        <v>13500</v>
      </c>
      <c r="C42" s="463"/>
      <c r="D42" s="464">
        <v>3</v>
      </c>
      <c r="E42" s="847"/>
      <c r="F42" s="721">
        <f>+D42*B42</f>
        <v>40500</v>
      </c>
      <c r="G42" s="722"/>
      <c r="H42" s="846"/>
      <c r="I42" s="720"/>
      <c r="J42" s="720"/>
    </row>
    <row r="43" spans="1:10" x14ac:dyDescent="0.3">
      <c r="A43" s="462" t="s">
        <v>437</v>
      </c>
      <c r="B43" s="851">
        <v>13000</v>
      </c>
      <c r="C43" s="851"/>
      <c r="D43" s="852">
        <v>1.5</v>
      </c>
      <c r="E43" s="718">
        <f>+D43*B43</f>
        <v>19500</v>
      </c>
      <c r="F43" s="721"/>
      <c r="G43" s="722"/>
      <c r="H43" s="846"/>
      <c r="I43" s="720"/>
      <c r="J43" s="720"/>
    </row>
    <row r="44" spans="1:10" x14ac:dyDescent="0.3">
      <c r="A44" s="462"/>
      <c r="B44" s="463"/>
      <c r="C44" s="463"/>
      <c r="D44" s="464"/>
      <c r="E44" s="656"/>
      <c r="F44" s="848"/>
      <c r="G44" s="722"/>
      <c r="H44" s="846"/>
      <c r="I44" s="720"/>
      <c r="J44" s="720"/>
    </row>
    <row r="45" spans="1:10" x14ac:dyDescent="0.3">
      <c r="A45" s="462" t="s">
        <v>398</v>
      </c>
      <c r="B45" s="463" t="s">
        <v>10</v>
      </c>
      <c r="C45" s="463"/>
      <c r="D45" s="721"/>
      <c r="E45" s="718">
        <v>7000</v>
      </c>
      <c r="F45" s="721">
        <v>7000</v>
      </c>
      <c r="G45" s="722"/>
      <c r="H45" s="846">
        <v>940</v>
      </c>
      <c r="I45" s="720">
        <v>0</v>
      </c>
      <c r="J45" s="720"/>
    </row>
    <row r="46" spans="1:10" x14ac:dyDescent="0.3">
      <c r="A46" s="462" t="s">
        <v>248</v>
      </c>
      <c r="B46" s="463"/>
      <c r="C46" s="463"/>
      <c r="D46" s="721"/>
      <c r="E46" s="718">
        <v>5000</v>
      </c>
      <c r="F46" s="721">
        <v>5000</v>
      </c>
      <c r="G46" s="722">
        <v>5000</v>
      </c>
      <c r="H46" s="846">
        <v>3365</v>
      </c>
      <c r="I46" s="720">
        <v>15000</v>
      </c>
      <c r="J46" s="720">
        <v>7674.92</v>
      </c>
    </row>
    <row r="47" spans="1:10" x14ac:dyDescent="0.3">
      <c r="A47" s="462" t="s">
        <v>380</v>
      </c>
      <c r="B47" s="463"/>
      <c r="C47" s="463"/>
      <c r="D47" s="721"/>
      <c r="E47" s="718">
        <v>500</v>
      </c>
      <c r="F47" s="721">
        <v>500</v>
      </c>
      <c r="G47" s="722"/>
      <c r="H47" s="846">
        <v>308</v>
      </c>
      <c r="I47" s="720"/>
      <c r="J47" s="720">
        <v>546.54999999999995</v>
      </c>
    </row>
    <row r="48" spans="1:10" x14ac:dyDescent="0.3">
      <c r="A48" s="462" t="s">
        <v>438</v>
      </c>
      <c r="B48" s="463"/>
      <c r="C48" s="463"/>
      <c r="D48" s="721"/>
      <c r="E48" s="718">
        <v>99250</v>
      </c>
      <c r="F48" s="721">
        <v>99250</v>
      </c>
      <c r="G48" s="722">
        <v>77000</v>
      </c>
      <c r="H48" s="846">
        <v>77000</v>
      </c>
      <c r="I48" s="720">
        <v>75500</v>
      </c>
      <c r="J48" s="720">
        <v>75500</v>
      </c>
    </row>
    <row r="49" spans="1:10" x14ac:dyDescent="0.3">
      <c r="A49" s="462" t="s">
        <v>439</v>
      </c>
      <c r="B49" s="246"/>
      <c r="C49" s="246"/>
      <c r="D49" s="733"/>
      <c r="E49" s="736">
        <v>6000</v>
      </c>
      <c r="F49" s="733">
        <v>6250</v>
      </c>
      <c r="G49" s="734">
        <v>5850</v>
      </c>
      <c r="H49" s="864">
        <v>6450</v>
      </c>
      <c r="I49" s="735">
        <v>5850</v>
      </c>
      <c r="J49" s="735">
        <v>6432.96</v>
      </c>
    </row>
    <row r="50" spans="1:10" x14ac:dyDescent="0.3">
      <c r="A50" s="462" t="s">
        <v>440</v>
      </c>
      <c r="B50" s="246"/>
      <c r="C50" s="246"/>
      <c r="D50" s="733"/>
      <c r="E50" s="736">
        <v>5500</v>
      </c>
      <c r="F50" s="733">
        <v>2150</v>
      </c>
      <c r="G50" s="734">
        <v>0</v>
      </c>
      <c r="H50" s="864">
        <v>3958</v>
      </c>
      <c r="I50" s="735"/>
      <c r="J50" s="735">
        <v>3140</v>
      </c>
    </row>
    <row r="51" spans="1:10" x14ac:dyDescent="0.3">
      <c r="A51" s="244" t="s">
        <v>441</v>
      </c>
      <c r="B51" s="136"/>
      <c r="C51" s="136"/>
      <c r="D51" s="721"/>
      <c r="E51" s="761">
        <v>34500</v>
      </c>
      <c r="F51" s="759">
        <v>22000</v>
      </c>
      <c r="G51" s="722">
        <v>30000</v>
      </c>
      <c r="H51" s="846">
        <v>29746</v>
      </c>
      <c r="I51" s="720">
        <v>30000</v>
      </c>
      <c r="J51" s="720">
        <v>27029.119999999999</v>
      </c>
    </row>
    <row r="52" spans="1:10" ht="16.2" thickBot="1" x14ac:dyDescent="0.35">
      <c r="A52" s="9" t="s">
        <v>44</v>
      </c>
      <c r="B52" s="63"/>
      <c r="C52" s="63"/>
      <c r="D52" s="62"/>
      <c r="E52" s="865">
        <f>SUM(E15:E51)</f>
        <v>808650</v>
      </c>
      <c r="F52" s="866">
        <f>SUM(F14:F51)</f>
        <v>791450</v>
      </c>
      <c r="G52" s="739">
        <f>SUM(G11:G51)</f>
        <v>783010</v>
      </c>
      <c r="H52" s="867">
        <f>SUM(H9:H51)</f>
        <v>742848</v>
      </c>
      <c r="I52" s="740">
        <f>SUM(I9:I51)</f>
        <v>827850</v>
      </c>
      <c r="J52" s="740">
        <f>SUM(J9:J51)</f>
        <v>776290.35000000009</v>
      </c>
    </row>
    <row r="53" spans="1:10" ht="16.2" thickTop="1" x14ac:dyDescent="0.3">
      <c r="A53" s="49"/>
      <c r="B53" s="49"/>
      <c r="C53" s="49"/>
      <c r="D53" s="49"/>
      <c r="E53" s="654" t="s">
        <v>10</v>
      </c>
      <c r="F53" s="49" t="s">
        <v>10</v>
      </c>
      <c r="G53" s="125"/>
      <c r="H53" s="846"/>
      <c r="I53" s="714"/>
      <c r="J53" s="714"/>
    </row>
    <row r="54" spans="1:10" x14ac:dyDescent="0.3">
      <c r="A54" s="9" t="s">
        <v>46</v>
      </c>
      <c r="B54" s="63"/>
      <c r="C54" s="63"/>
      <c r="D54" s="62"/>
      <c r="E54" s="657"/>
      <c r="F54" s="62"/>
      <c r="G54" s="125"/>
      <c r="H54" s="846"/>
      <c r="I54" s="714"/>
      <c r="J54" s="714"/>
    </row>
    <row r="55" spans="1:10" x14ac:dyDescent="0.3">
      <c r="A55" s="9" t="s">
        <v>47</v>
      </c>
      <c r="B55" s="63"/>
      <c r="C55" s="63"/>
      <c r="D55" s="62"/>
      <c r="E55" s="657"/>
      <c r="F55" s="62"/>
      <c r="G55" s="125"/>
      <c r="H55" s="846"/>
      <c r="I55" s="714"/>
      <c r="J55" s="714"/>
    </row>
    <row r="56" spans="1:10" x14ac:dyDescent="0.3">
      <c r="A56" s="244" t="s">
        <v>343</v>
      </c>
      <c r="B56" s="468"/>
      <c r="C56" s="468"/>
      <c r="D56" s="244"/>
      <c r="E56" s="718">
        <v>2850</v>
      </c>
      <c r="F56" s="721">
        <v>2850</v>
      </c>
      <c r="G56" s="493">
        <v>2700</v>
      </c>
      <c r="H56" s="846">
        <v>2700</v>
      </c>
      <c r="I56" s="720">
        <v>2250</v>
      </c>
      <c r="J56" s="714">
        <v>3243</v>
      </c>
    </row>
    <row r="57" spans="1:10" x14ac:dyDescent="0.3">
      <c r="A57" s="244" t="s">
        <v>177</v>
      </c>
      <c r="B57" s="468"/>
      <c r="C57" s="468"/>
      <c r="D57" s="244"/>
      <c r="E57" s="715">
        <v>100</v>
      </c>
      <c r="F57" s="713">
        <v>100</v>
      </c>
      <c r="G57" s="493">
        <v>100</v>
      </c>
      <c r="H57" s="846">
        <v>-16</v>
      </c>
      <c r="I57" s="720">
        <v>100</v>
      </c>
      <c r="J57" s="714">
        <v>43.49</v>
      </c>
    </row>
    <row r="58" spans="1:10" x14ac:dyDescent="0.3">
      <c r="A58" s="244" t="s">
        <v>403</v>
      </c>
      <c r="B58" s="468"/>
      <c r="C58" s="468"/>
      <c r="D58" s="244"/>
      <c r="E58" s="715">
        <v>3150</v>
      </c>
      <c r="F58" s="713">
        <v>2150</v>
      </c>
      <c r="G58" s="493"/>
      <c r="H58" s="846">
        <v>2533</v>
      </c>
      <c r="I58" s="720"/>
      <c r="J58" s="714">
        <v>965.9</v>
      </c>
    </row>
    <row r="59" spans="1:10" x14ac:dyDescent="0.3">
      <c r="A59" s="462" t="s">
        <v>442</v>
      </c>
      <c r="B59" s="463"/>
      <c r="C59" s="463"/>
      <c r="D59" s="462"/>
      <c r="E59" s="718">
        <v>17000</v>
      </c>
      <c r="F59" s="721">
        <v>14000</v>
      </c>
      <c r="G59" s="722">
        <v>14000</v>
      </c>
      <c r="H59" s="846">
        <v>13345</v>
      </c>
      <c r="I59" s="720">
        <v>15000</v>
      </c>
      <c r="J59" s="720">
        <v>15544.39</v>
      </c>
    </row>
    <row r="60" spans="1:10" x14ac:dyDescent="0.3">
      <c r="A60" s="244" t="s">
        <v>161</v>
      </c>
      <c r="B60" s="468"/>
      <c r="C60" s="468"/>
      <c r="D60" s="244"/>
      <c r="E60" s="715">
        <v>3250</v>
      </c>
      <c r="F60" s="713">
        <v>2750</v>
      </c>
      <c r="G60" s="493">
        <v>2500</v>
      </c>
      <c r="H60" s="846">
        <v>3253</v>
      </c>
      <c r="I60" s="720">
        <v>1800</v>
      </c>
      <c r="J60" s="714">
        <v>2439.5</v>
      </c>
    </row>
    <row r="61" spans="1:10" x14ac:dyDescent="0.3">
      <c r="A61" s="244" t="s">
        <v>65</v>
      </c>
      <c r="B61" s="468"/>
      <c r="C61" s="468"/>
      <c r="D61" s="244"/>
      <c r="E61" s="715">
        <v>2000</v>
      </c>
      <c r="F61" s="713">
        <v>4000</v>
      </c>
      <c r="G61" s="493">
        <v>4000</v>
      </c>
      <c r="H61" s="846">
        <v>1371</v>
      </c>
      <c r="I61" s="720">
        <v>4400</v>
      </c>
      <c r="J61" s="714">
        <v>3864.51</v>
      </c>
    </row>
    <row r="62" spans="1:10" x14ac:dyDescent="0.3">
      <c r="A62" s="244" t="s">
        <v>443</v>
      </c>
      <c r="B62" s="468"/>
      <c r="C62" s="468"/>
      <c r="D62" s="244"/>
      <c r="E62" s="715">
        <v>3000</v>
      </c>
      <c r="F62" s="713">
        <v>2600</v>
      </c>
      <c r="G62" s="493">
        <v>2800</v>
      </c>
      <c r="H62" s="846">
        <v>2461</v>
      </c>
      <c r="I62" s="720">
        <v>2800</v>
      </c>
      <c r="J62" s="714">
        <v>2250</v>
      </c>
    </row>
    <row r="63" spans="1:10" x14ac:dyDescent="0.3">
      <c r="A63" s="244" t="s">
        <v>229</v>
      </c>
      <c r="B63" s="468"/>
      <c r="C63" s="468"/>
      <c r="D63" s="244"/>
      <c r="E63" s="715">
        <v>3750</v>
      </c>
      <c r="F63" s="713">
        <v>3050</v>
      </c>
      <c r="G63" s="493">
        <v>3800</v>
      </c>
      <c r="H63" s="846">
        <v>3643</v>
      </c>
      <c r="I63" s="720">
        <v>4800</v>
      </c>
      <c r="J63" s="714">
        <v>3247.36</v>
      </c>
    </row>
    <row r="64" spans="1:10" x14ac:dyDescent="0.3">
      <c r="A64" s="244" t="s">
        <v>246</v>
      </c>
      <c r="B64" s="468"/>
      <c r="C64" s="468"/>
      <c r="D64" s="244"/>
      <c r="E64" s="715">
        <v>4560</v>
      </c>
      <c r="F64" s="713">
        <v>4560</v>
      </c>
      <c r="G64" s="493">
        <v>5000</v>
      </c>
      <c r="H64" s="846">
        <v>6537</v>
      </c>
      <c r="I64" s="720">
        <v>6800</v>
      </c>
      <c r="J64" s="714">
        <v>4563.32</v>
      </c>
    </row>
    <row r="65" spans="1:10" x14ac:dyDescent="0.3">
      <c r="A65" s="244" t="s">
        <v>252</v>
      </c>
      <c r="B65" s="468"/>
      <c r="C65" s="468"/>
      <c r="D65" s="244"/>
      <c r="E65" s="715">
        <v>39500</v>
      </c>
      <c r="F65" s="713">
        <v>36500</v>
      </c>
      <c r="G65" s="493">
        <v>34000</v>
      </c>
      <c r="H65" s="846">
        <v>24660</v>
      </c>
      <c r="I65" s="720">
        <v>38575</v>
      </c>
      <c r="J65" s="714">
        <v>29565.21</v>
      </c>
    </row>
    <row r="66" spans="1:10" x14ac:dyDescent="0.3">
      <c r="A66" s="244" t="s">
        <v>176</v>
      </c>
      <c r="B66" s="468"/>
      <c r="C66" s="468"/>
      <c r="D66" s="244"/>
      <c r="E66" s="715">
        <v>200</v>
      </c>
      <c r="F66" s="713">
        <v>200</v>
      </c>
      <c r="G66" s="493">
        <v>100</v>
      </c>
      <c r="H66" s="846">
        <v>69</v>
      </c>
      <c r="I66" s="720">
        <v>100</v>
      </c>
      <c r="J66" s="714">
        <v>162.84</v>
      </c>
    </row>
    <row r="67" spans="1:10" x14ac:dyDescent="0.3">
      <c r="A67" s="244" t="s">
        <v>444</v>
      </c>
      <c r="B67" s="468"/>
      <c r="C67" s="468"/>
      <c r="D67" s="244"/>
      <c r="E67" s="715">
        <v>58142</v>
      </c>
      <c r="F67" s="713">
        <v>55750</v>
      </c>
      <c r="G67" s="493">
        <v>54930</v>
      </c>
      <c r="H67" s="846">
        <v>54729</v>
      </c>
      <c r="I67" s="720">
        <v>54240</v>
      </c>
      <c r="J67" s="714">
        <v>54184.07</v>
      </c>
    </row>
    <row r="68" spans="1:10" x14ac:dyDescent="0.3">
      <c r="A68" s="868" t="s">
        <v>57</v>
      </c>
      <c r="B68" s="468"/>
      <c r="C68" s="468"/>
      <c r="D68" s="244"/>
      <c r="E68" s="715">
        <v>5750</v>
      </c>
      <c r="F68" s="713">
        <v>5250</v>
      </c>
      <c r="G68" s="493">
        <v>5150</v>
      </c>
      <c r="H68" s="846">
        <v>5400</v>
      </c>
      <c r="I68" s="720">
        <v>5750</v>
      </c>
      <c r="J68" s="714">
        <v>5099.18</v>
      </c>
    </row>
    <row r="69" spans="1:10" x14ac:dyDescent="0.3">
      <c r="A69" s="868" t="s">
        <v>52</v>
      </c>
      <c r="B69" s="468"/>
      <c r="C69" s="468"/>
      <c r="D69" s="244"/>
      <c r="E69" s="718">
        <v>26500</v>
      </c>
      <c r="F69" s="721">
        <f>25410-481</f>
        <v>24929</v>
      </c>
      <c r="G69" s="493">
        <v>24400</v>
      </c>
      <c r="H69" s="846">
        <v>24272</v>
      </c>
      <c r="I69" s="720">
        <v>25250</v>
      </c>
      <c r="J69" s="714">
        <v>27173.85</v>
      </c>
    </row>
    <row r="70" spans="1:10" x14ac:dyDescent="0.3">
      <c r="A70" s="850" t="s">
        <v>445</v>
      </c>
      <c r="B70" s="463"/>
      <c r="C70" s="463"/>
      <c r="D70" s="462"/>
      <c r="E70" s="718">
        <v>23200</v>
      </c>
      <c r="F70" s="721">
        <v>21000</v>
      </c>
      <c r="G70" s="493">
        <v>24500</v>
      </c>
      <c r="H70" s="846">
        <v>22475</v>
      </c>
      <c r="I70" s="720">
        <v>27400</v>
      </c>
      <c r="J70" s="714">
        <v>26492.9</v>
      </c>
    </row>
    <row r="71" spans="1:10" x14ac:dyDescent="0.3">
      <c r="A71" s="244" t="s">
        <v>446</v>
      </c>
      <c r="B71" s="468"/>
      <c r="C71" s="468"/>
      <c r="D71" s="244"/>
      <c r="E71" s="718">
        <v>4000</v>
      </c>
      <c r="F71" s="721">
        <v>4000</v>
      </c>
      <c r="G71" s="493">
        <v>3200</v>
      </c>
      <c r="H71" s="846">
        <v>3884</v>
      </c>
      <c r="I71" s="720">
        <v>3000</v>
      </c>
      <c r="J71" s="714">
        <v>3757.57</v>
      </c>
    </row>
    <row r="72" spans="1:10" x14ac:dyDescent="0.3">
      <c r="A72" s="462" t="s">
        <v>117</v>
      </c>
      <c r="B72" s="463"/>
      <c r="C72" s="463"/>
      <c r="D72" s="462"/>
      <c r="E72" s="718">
        <v>10500</v>
      </c>
      <c r="F72" s="721">
        <v>10500</v>
      </c>
      <c r="G72" s="722">
        <v>11000</v>
      </c>
      <c r="H72" s="846">
        <v>10185</v>
      </c>
      <c r="I72" s="720">
        <v>12500</v>
      </c>
      <c r="J72" s="720">
        <v>9328.57</v>
      </c>
    </row>
    <row r="73" spans="1:10" x14ac:dyDescent="0.3">
      <c r="A73" s="868" t="s">
        <v>447</v>
      </c>
      <c r="B73" s="468"/>
      <c r="C73" s="468"/>
      <c r="D73" s="244"/>
      <c r="E73" s="718">
        <v>3000</v>
      </c>
      <c r="F73" s="721">
        <v>2500</v>
      </c>
      <c r="G73" s="493">
        <v>2500</v>
      </c>
      <c r="H73" s="846">
        <v>4369</v>
      </c>
      <c r="I73" s="720">
        <v>2500</v>
      </c>
      <c r="J73" s="714">
        <v>2500</v>
      </c>
    </row>
    <row r="74" spans="1:10" x14ac:dyDescent="0.3">
      <c r="A74" s="705" t="s">
        <v>333</v>
      </c>
      <c r="B74" s="468"/>
      <c r="C74" s="468"/>
      <c r="D74" s="244"/>
      <c r="E74" s="718">
        <v>138950</v>
      </c>
      <c r="F74" s="721">
        <v>122000</v>
      </c>
      <c r="G74" s="493">
        <v>125000</v>
      </c>
      <c r="H74" s="846">
        <v>126724</v>
      </c>
      <c r="I74" s="720">
        <v>129950</v>
      </c>
      <c r="J74" s="714">
        <v>150077.21</v>
      </c>
    </row>
    <row r="75" spans="1:10" x14ac:dyDescent="0.3">
      <c r="A75" s="244" t="s">
        <v>410</v>
      </c>
      <c r="B75" s="463"/>
      <c r="C75" s="463"/>
      <c r="D75" s="462"/>
      <c r="E75" s="718">
        <v>8000</v>
      </c>
      <c r="F75" s="721">
        <v>8000</v>
      </c>
      <c r="G75" s="493">
        <v>8000</v>
      </c>
      <c r="H75" s="846">
        <v>7719</v>
      </c>
      <c r="I75" s="720">
        <v>9000</v>
      </c>
      <c r="J75" s="714">
        <v>2351.62</v>
      </c>
    </row>
    <row r="76" spans="1:10" x14ac:dyDescent="0.3">
      <c r="A76" s="850" t="s">
        <v>448</v>
      </c>
      <c r="B76" s="463"/>
      <c r="C76" s="463"/>
      <c r="D76" s="462"/>
      <c r="E76" s="718">
        <v>15500</v>
      </c>
      <c r="F76" s="721">
        <v>8600</v>
      </c>
      <c r="G76" s="493">
        <v>2500</v>
      </c>
      <c r="H76" s="846">
        <v>15506</v>
      </c>
      <c r="I76" s="720">
        <v>5500</v>
      </c>
      <c r="J76" s="714">
        <v>8359.14</v>
      </c>
    </row>
    <row r="77" spans="1:10" x14ac:dyDescent="0.3">
      <c r="A77" s="244" t="s">
        <v>332</v>
      </c>
      <c r="B77" s="239"/>
      <c r="C77" s="239"/>
      <c r="D77" s="468"/>
      <c r="E77" s="715">
        <v>71900</v>
      </c>
      <c r="F77" s="713">
        <v>68700</v>
      </c>
      <c r="G77" s="493">
        <v>68300</v>
      </c>
      <c r="H77" s="846">
        <v>67019</v>
      </c>
      <c r="I77" s="720">
        <v>65640</v>
      </c>
      <c r="J77" s="714">
        <v>65640</v>
      </c>
    </row>
    <row r="78" spans="1:10" x14ac:dyDescent="0.3">
      <c r="A78" s="462" t="s">
        <v>331</v>
      </c>
      <c r="B78" s="463"/>
      <c r="C78" s="463"/>
      <c r="D78" s="464"/>
      <c r="E78" s="718">
        <v>91250</v>
      </c>
      <c r="F78" s="721">
        <v>87900</v>
      </c>
      <c r="G78" s="722">
        <v>80000</v>
      </c>
      <c r="H78" s="846">
        <v>80184</v>
      </c>
      <c r="I78" s="720">
        <v>104565</v>
      </c>
      <c r="J78" s="720">
        <v>115305.12</v>
      </c>
    </row>
    <row r="79" spans="1:10" x14ac:dyDescent="0.3">
      <c r="A79" s="244" t="s">
        <v>245</v>
      </c>
      <c r="B79" s="468"/>
      <c r="C79" s="468"/>
      <c r="D79" s="244"/>
      <c r="E79" s="718">
        <v>3000</v>
      </c>
      <c r="F79" s="721">
        <v>0</v>
      </c>
      <c r="G79" s="722">
        <v>0</v>
      </c>
      <c r="H79" s="846">
        <v>-225</v>
      </c>
      <c r="I79" s="720">
        <v>8750</v>
      </c>
      <c r="J79" s="720">
        <v>8750.31</v>
      </c>
    </row>
    <row r="80" spans="1:10" x14ac:dyDescent="0.3">
      <c r="A80" s="462" t="s">
        <v>449</v>
      </c>
      <c r="B80" s="463"/>
      <c r="C80" s="463"/>
      <c r="D80" s="462"/>
      <c r="E80" s="718">
        <v>4200</v>
      </c>
      <c r="F80" s="721">
        <v>4200</v>
      </c>
      <c r="G80" s="722">
        <v>3600</v>
      </c>
      <c r="H80" s="846">
        <v>2719</v>
      </c>
      <c r="I80" s="720">
        <v>2400</v>
      </c>
      <c r="J80" s="720">
        <v>2634.53</v>
      </c>
    </row>
    <row r="81" spans="1:10" x14ac:dyDescent="0.3">
      <c r="A81" s="244" t="s">
        <v>223</v>
      </c>
      <c r="B81" s="468"/>
      <c r="C81" s="468"/>
      <c r="D81" s="238"/>
      <c r="E81" s="715">
        <v>500</v>
      </c>
      <c r="F81" s="713">
        <v>600</v>
      </c>
      <c r="G81" s="493">
        <v>600</v>
      </c>
      <c r="H81" s="846">
        <v>305</v>
      </c>
      <c r="I81" s="720">
        <v>750</v>
      </c>
      <c r="J81" s="714">
        <v>406.69</v>
      </c>
    </row>
    <row r="82" spans="1:10" x14ac:dyDescent="0.3">
      <c r="A82" s="244" t="s">
        <v>172</v>
      </c>
      <c r="B82" s="468"/>
      <c r="C82" s="468"/>
      <c r="D82" s="244"/>
      <c r="E82" s="715">
        <v>1200</v>
      </c>
      <c r="F82" s="713">
        <v>1200</v>
      </c>
      <c r="G82" s="493">
        <v>1200</v>
      </c>
      <c r="H82" s="846">
        <v>832</v>
      </c>
      <c r="I82" s="720">
        <v>1500</v>
      </c>
      <c r="J82" s="714">
        <v>927.62</v>
      </c>
    </row>
    <row r="83" spans="1:10" x14ac:dyDescent="0.3">
      <c r="A83" s="244" t="s">
        <v>450</v>
      </c>
      <c r="B83" s="468"/>
      <c r="C83" s="468"/>
      <c r="D83" s="244"/>
      <c r="E83" s="715">
        <v>2000</v>
      </c>
      <c r="F83" s="713">
        <v>1300</v>
      </c>
      <c r="G83" s="493">
        <v>1200</v>
      </c>
      <c r="H83" s="846">
        <v>1947</v>
      </c>
      <c r="I83" s="720">
        <v>1600</v>
      </c>
      <c r="J83" s="714">
        <v>1196.01</v>
      </c>
    </row>
    <row r="84" spans="1:10" x14ac:dyDescent="0.3">
      <c r="A84" s="244" t="s">
        <v>158</v>
      </c>
      <c r="B84" s="468"/>
      <c r="C84" s="468"/>
      <c r="D84" s="244"/>
      <c r="E84" s="715">
        <v>9500</v>
      </c>
      <c r="F84" s="713">
        <v>8000</v>
      </c>
      <c r="G84" s="493">
        <v>6000</v>
      </c>
      <c r="H84" s="846">
        <v>5848</v>
      </c>
      <c r="I84" s="720">
        <v>15000</v>
      </c>
      <c r="J84" s="714">
        <v>14596.65</v>
      </c>
    </row>
    <row r="85" spans="1:10" x14ac:dyDescent="0.3">
      <c r="A85" s="9" t="s">
        <v>73</v>
      </c>
      <c r="B85" s="63"/>
      <c r="C85" s="63"/>
      <c r="D85" s="276"/>
      <c r="E85" s="747">
        <f t="shared" ref="E85:J85" si="0">SUM(E56:E84)</f>
        <v>556452</v>
      </c>
      <c r="F85" s="744">
        <f t="shared" si="0"/>
        <v>507189</v>
      </c>
      <c r="G85" s="745">
        <f t="shared" si="0"/>
        <v>491080</v>
      </c>
      <c r="H85" s="869">
        <f t="shared" si="0"/>
        <v>494448</v>
      </c>
      <c r="I85" s="746">
        <f t="shared" si="0"/>
        <v>551920</v>
      </c>
      <c r="J85" s="746">
        <f t="shared" si="0"/>
        <v>564670.56000000006</v>
      </c>
    </row>
    <row r="86" spans="1:10" x14ac:dyDescent="0.3">
      <c r="A86" s="9" t="s">
        <v>416</v>
      </c>
      <c r="B86" s="49"/>
      <c r="C86" s="49"/>
      <c r="D86" s="49"/>
      <c r="E86" s="654" t="s">
        <v>10</v>
      </c>
      <c r="F86" s="49" t="s">
        <v>10</v>
      </c>
      <c r="G86" s="125"/>
      <c r="H86" s="846"/>
      <c r="I86" s="714"/>
      <c r="J86" s="714"/>
    </row>
    <row r="87" spans="1:10" x14ac:dyDescent="0.3">
      <c r="A87" s="868" t="s">
        <v>197</v>
      </c>
      <c r="B87" s="868"/>
      <c r="C87" s="868"/>
      <c r="D87" s="868"/>
      <c r="E87" s="870">
        <v>34000</v>
      </c>
      <c r="F87" s="871">
        <v>34000</v>
      </c>
      <c r="G87" s="493">
        <v>36000</v>
      </c>
      <c r="H87" s="846">
        <v>24392</v>
      </c>
      <c r="I87" s="714">
        <v>35375</v>
      </c>
      <c r="J87" s="714">
        <v>33050.67</v>
      </c>
    </row>
    <row r="88" spans="1:10" x14ac:dyDescent="0.3">
      <c r="A88" s="244" t="s">
        <v>198</v>
      </c>
      <c r="B88" s="244"/>
      <c r="C88" s="244"/>
      <c r="D88" s="244"/>
      <c r="E88" s="670">
        <v>12000</v>
      </c>
      <c r="F88" s="871">
        <v>13000</v>
      </c>
      <c r="G88" s="493">
        <v>12750</v>
      </c>
      <c r="H88" s="846">
        <v>6722</v>
      </c>
      <c r="I88" s="714">
        <v>12500</v>
      </c>
      <c r="J88" s="714">
        <v>9412.34</v>
      </c>
    </row>
    <row r="89" spans="1:10" x14ac:dyDescent="0.3">
      <c r="A89" s="244" t="s">
        <v>345</v>
      </c>
      <c r="B89" s="244"/>
      <c r="C89" s="244"/>
      <c r="D89" s="244"/>
      <c r="E89" s="670">
        <v>3700</v>
      </c>
      <c r="F89" s="871">
        <v>3900</v>
      </c>
      <c r="G89" s="493">
        <v>4000</v>
      </c>
      <c r="H89" s="846">
        <v>4651</v>
      </c>
      <c r="I89" s="714">
        <v>3900</v>
      </c>
      <c r="J89" s="714">
        <v>3900</v>
      </c>
    </row>
    <row r="90" spans="1:10" x14ac:dyDescent="0.3">
      <c r="A90" s="244" t="s">
        <v>346</v>
      </c>
      <c r="B90" s="244"/>
      <c r="C90" s="244"/>
      <c r="D90" s="244"/>
      <c r="E90" s="670">
        <v>3375</v>
      </c>
      <c r="F90" s="871">
        <v>4000</v>
      </c>
      <c r="G90" s="493">
        <v>4775</v>
      </c>
      <c r="H90" s="846">
        <v>2083</v>
      </c>
      <c r="I90" s="714">
        <v>4680</v>
      </c>
      <c r="J90" s="714">
        <v>3769.93</v>
      </c>
    </row>
    <row r="91" spans="1:10" x14ac:dyDescent="0.3">
      <c r="A91" s="244" t="s">
        <v>313</v>
      </c>
      <c r="B91" s="244"/>
      <c r="C91" s="244"/>
      <c r="D91" s="244"/>
      <c r="E91" s="670">
        <v>5500</v>
      </c>
      <c r="F91" s="871">
        <v>4000</v>
      </c>
      <c r="G91" s="493">
        <v>4700</v>
      </c>
      <c r="H91" s="846">
        <v>5629</v>
      </c>
      <c r="I91" s="720">
        <v>4600</v>
      </c>
      <c r="J91" s="714">
        <v>3880.16</v>
      </c>
    </row>
    <row r="92" spans="1:10" x14ac:dyDescent="0.3">
      <c r="A92" s="462" t="s">
        <v>326</v>
      </c>
      <c r="B92" s="462"/>
      <c r="C92" s="462"/>
      <c r="D92" s="462"/>
      <c r="E92" s="670">
        <v>18000</v>
      </c>
      <c r="F92" s="871">
        <v>22000</v>
      </c>
      <c r="G92" s="493">
        <v>15000</v>
      </c>
      <c r="H92" s="846">
        <v>13688</v>
      </c>
      <c r="I92" s="720">
        <v>18500</v>
      </c>
      <c r="J92" s="714">
        <v>12326.28</v>
      </c>
    </row>
    <row r="93" spans="1:10" x14ac:dyDescent="0.3">
      <c r="A93" s="244" t="s">
        <v>327</v>
      </c>
      <c r="B93" s="244"/>
      <c r="C93" s="244"/>
      <c r="D93" s="244"/>
      <c r="E93" s="670">
        <v>19000</v>
      </c>
      <c r="F93" s="871">
        <v>19500</v>
      </c>
      <c r="G93" s="493">
        <v>18400</v>
      </c>
      <c r="H93" s="846">
        <v>15648</v>
      </c>
      <c r="I93" s="720">
        <v>18000</v>
      </c>
      <c r="J93" s="714">
        <v>20839.919999999998</v>
      </c>
    </row>
    <row r="94" spans="1:10" x14ac:dyDescent="0.3">
      <c r="A94" s="244" t="s">
        <v>325</v>
      </c>
      <c r="B94" s="244"/>
      <c r="C94" s="244"/>
      <c r="D94" s="244"/>
      <c r="E94" s="671">
        <v>45000</v>
      </c>
      <c r="F94" s="872">
        <v>42000</v>
      </c>
      <c r="G94" s="751">
        <v>48450</v>
      </c>
      <c r="H94" s="873">
        <v>42146</v>
      </c>
      <c r="I94" s="752">
        <v>47500</v>
      </c>
      <c r="J94" s="753">
        <v>38612.379999999997</v>
      </c>
    </row>
    <row r="95" spans="1:10" x14ac:dyDescent="0.3">
      <c r="A95" s="57" t="s">
        <v>87</v>
      </c>
      <c r="B95" s="49"/>
      <c r="C95" s="49"/>
      <c r="D95" s="49"/>
      <c r="E95" s="874">
        <f t="shared" ref="E95:J95" si="1">SUM(E87:E94)</f>
        <v>140575</v>
      </c>
      <c r="F95" s="875">
        <f t="shared" si="1"/>
        <v>142400</v>
      </c>
      <c r="G95" s="493">
        <f t="shared" si="1"/>
        <v>144075</v>
      </c>
      <c r="H95" s="846">
        <f t="shared" si="1"/>
        <v>114959</v>
      </c>
      <c r="I95" s="714">
        <f t="shared" si="1"/>
        <v>145055</v>
      </c>
      <c r="J95" s="714">
        <f t="shared" si="1"/>
        <v>125791.67999999999</v>
      </c>
    </row>
    <row r="96" spans="1:10" x14ac:dyDescent="0.3">
      <c r="A96" s="9" t="s">
        <v>88</v>
      </c>
      <c r="B96" s="49"/>
      <c r="C96" s="49"/>
      <c r="D96" s="49"/>
      <c r="E96" s="654"/>
      <c r="F96" s="49"/>
      <c r="G96" s="125"/>
      <c r="H96" s="846"/>
      <c r="I96" s="714"/>
      <c r="J96" s="714"/>
    </row>
    <row r="97" spans="1:10" x14ac:dyDescent="0.3">
      <c r="A97" s="485" t="s">
        <v>287</v>
      </c>
      <c r="B97" s="244"/>
      <c r="C97" s="244"/>
      <c r="D97" s="244"/>
      <c r="E97" s="654"/>
      <c r="F97" s="244"/>
      <c r="G97" s="493">
        <v>0</v>
      </c>
      <c r="H97" s="846"/>
      <c r="I97" s="720">
        <v>0</v>
      </c>
      <c r="J97" s="714"/>
    </row>
    <row r="98" spans="1:10" x14ac:dyDescent="0.3">
      <c r="A98" s="244" t="s">
        <v>70</v>
      </c>
      <c r="B98" s="244"/>
      <c r="C98" s="244"/>
      <c r="D98" s="244"/>
      <c r="E98" s="715">
        <v>1000</v>
      </c>
      <c r="F98" s="713">
        <v>1000</v>
      </c>
      <c r="G98" s="493">
        <v>1000</v>
      </c>
      <c r="H98" s="846">
        <v>1184</v>
      </c>
      <c r="I98" s="720">
        <v>1000</v>
      </c>
      <c r="J98" s="714">
        <v>697.75</v>
      </c>
    </row>
    <row r="99" spans="1:10" x14ac:dyDescent="0.3">
      <c r="A99" s="244" t="s">
        <v>222</v>
      </c>
      <c r="B99" s="244"/>
      <c r="C99" s="244"/>
      <c r="D99" s="244"/>
      <c r="E99" s="718">
        <v>100</v>
      </c>
      <c r="F99" s="721">
        <v>100</v>
      </c>
      <c r="G99" s="493">
        <v>150</v>
      </c>
      <c r="H99" s="846"/>
      <c r="I99" s="720">
        <v>150</v>
      </c>
      <c r="J99" s="714"/>
    </row>
    <row r="100" spans="1:10" x14ac:dyDescent="0.3">
      <c r="A100" s="244" t="s">
        <v>451</v>
      </c>
      <c r="B100" s="244"/>
      <c r="C100" s="244"/>
      <c r="D100" s="244"/>
      <c r="E100" s="718">
        <v>750</v>
      </c>
      <c r="F100" s="721">
        <v>0</v>
      </c>
      <c r="G100" s="722">
        <v>750</v>
      </c>
      <c r="H100" s="846"/>
      <c r="I100" s="720">
        <v>0</v>
      </c>
      <c r="J100" s="720"/>
    </row>
    <row r="101" spans="1:10" x14ac:dyDescent="0.3">
      <c r="A101" s="244" t="s">
        <v>94</v>
      </c>
      <c r="B101" s="244"/>
      <c r="C101" s="244"/>
      <c r="D101" s="244"/>
      <c r="E101" s="718">
        <v>1000</v>
      </c>
      <c r="F101" s="721">
        <v>1200</v>
      </c>
      <c r="G101" s="493">
        <v>1200</v>
      </c>
      <c r="H101" s="846">
        <v>370</v>
      </c>
      <c r="I101" s="720">
        <v>1200</v>
      </c>
      <c r="J101" s="714">
        <v>1205.77</v>
      </c>
    </row>
    <row r="102" spans="1:10" x14ac:dyDescent="0.3">
      <c r="A102" s="244" t="s">
        <v>338</v>
      </c>
      <c r="B102" s="244"/>
      <c r="C102" s="244"/>
      <c r="D102" s="244"/>
      <c r="E102" s="718">
        <v>2200</v>
      </c>
      <c r="F102" s="721">
        <v>2400</v>
      </c>
      <c r="G102" s="493">
        <v>2400</v>
      </c>
      <c r="H102" s="846">
        <v>987</v>
      </c>
      <c r="I102" s="720">
        <v>2400</v>
      </c>
      <c r="J102" s="714">
        <v>300</v>
      </c>
    </row>
    <row r="103" spans="1:10" x14ac:dyDescent="0.3">
      <c r="A103" s="462" t="s">
        <v>452</v>
      </c>
      <c r="B103" s="462"/>
      <c r="C103" s="462"/>
      <c r="D103" s="244"/>
      <c r="E103" s="718">
        <v>0</v>
      </c>
      <c r="F103" s="721">
        <v>0</v>
      </c>
      <c r="G103" s="493">
        <v>0</v>
      </c>
      <c r="H103" s="846"/>
      <c r="I103" s="720">
        <v>0</v>
      </c>
      <c r="J103" s="714"/>
    </row>
    <row r="104" spans="1:10" x14ac:dyDescent="0.3">
      <c r="A104" s="244" t="s">
        <v>347</v>
      </c>
      <c r="B104" s="244"/>
      <c r="C104" s="244"/>
      <c r="D104" s="244"/>
      <c r="E104" s="718">
        <v>225</v>
      </c>
      <c r="F104" s="721">
        <v>200</v>
      </c>
      <c r="G104" s="493">
        <v>200</v>
      </c>
      <c r="H104" s="846">
        <v>255</v>
      </c>
      <c r="I104" s="720">
        <v>200</v>
      </c>
      <c r="J104" s="714"/>
    </row>
    <row r="105" spans="1:10" x14ac:dyDescent="0.3">
      <c r="A105" s="244" t="s">
        <v>296</v>
      </c>
      <c r="B105" s="244"/>
      <c r="C105" s="244"/>
      <c r="D105" s="244"/>
      <c r="E105" s="718">
        <v>1500</v>
      </c>
      <c r="F105" s="721">
        <v>0</v>
      </c>
      <c r="G105" s="493">
        <v>0</v>
      </c>
      <c r="H105" s="846">
        <v>552</v>
      </c>
      <c r="I105" s="720">
        <v>2000</v>
      </c>
      <c r="J105" s="714">
        <v>1451.46</v>
      </c>
    </row>
    <row r="106" spans="1:10" x14ac:dyDescent="0.3">
      <c r="A106" s="244" t="s">
        <v>99</v>
      </c>
      <c r="B106" s="244"/>
      <c r="C106" s="244"/>
      <c r="D106" s="244"/>
      <c r="E106" s="718">
        <v>3000</v>
      </c>
      <c r="F106" s="721">
        <v>3000</v>
      </c>
      <c r="G106" s="493">
        <v>3000</v>
      </c>
      <c r="H106" s="846">
        <v>445</v>
      </c>
      <c r="I106" s="720">
        <v>3000</v>
      </c>
      <c r="J106" s="714">
        <v>402.86</v>
      </c>
    </row>
    <row r="107" spans="1:10" x14ac:dyDescent="0.3">
      <c r="A107" s="462" t="s">
        <v>351</v>
      </c>
      <c r="B107" s="462"/>
      <c r="C107" s="462"/>
      <c r="D107" s="462"/>
      <c r="E107" s="718">
        <v>0</v>
      </c>
      <c r="F107" s="721">
        <v>0</v>
      </c>
      <c r="G107" s="722">
        <v>0</v>
      </c>
      <c r="H107" s="846"/>
      <c r="I107" s="720">
        <v>0</v>
      </c>
      <c r="J107" s="720"/>
    </row>
    <row r="108" spans="1:10" x14ac:dyDescent="0.3">
      <c r="A108" s="244" t="s">
        <v>97</v>
      </c>
      <c r="B108" s="492"/>
      <c r="C108" s="492"/>
      <c r="D108" s="493"/>
      <c r="E108" s="718">
        <v>3000</v>
      </c>
      <c r="F108" s="721">
        <v>3000</v>
      </c>
      <c r="G108" s="493">
        <v>1500</v>
      </c>
      <c r="H108" s="846">
        <v>-228</v>
      </c>
      <c r="I108" s="720">
        <v>3000</v>
      </c>
      <c r="J108" s="714">
        <v>-1311.64</v>
      </c>
    </row>
    <row r="109" spans="1:10" x14ac:dyDescent="0.3">
      <c r="A109" s="244" t="s">
        <v>190</v>
      </c>
      <c r="B109" s="492"/>
      <c r="C109" s="492"/>
      <c r="D109" s="493"/>
      <c r="E109" s="718">
        <v>125</v>
      </c>
      <c r="F109" s="721">
        <v>150</v>
      </c>
      <c r="G109" s="493">
        <v>150</v>
      </c>
      <c r="H109" s="846">
        <v>72</v>
      </c>
      <c r="I109" s="720">
        <v>150</v>
      </c>
      <c r="J109" s="714">
        <v>103.98</v>
      </c>
    </row>
    <row r="110" spans="1:10" x14ac:dyDescent="0.3">
      <c r="A110" s="244" t="s">
        <v>90</v>
      </c>
      <c r="B110" s="244"/>
      <c r="C110" s="244"/>
      <c r="D110" s="244"/>
      <c r="E110" s="718">
        <v>125</v>
      </c>
      <c r="F110" s="721">
        <v>150</v>
      </c>
      <c r="G110" s="493">
        <v>150</v>
      </c>
      <c r="H110" s="846">
        <v>0</v>
      </c>
      <c r="I110" s="720">
        <v>150</v>
      </c>
      <c r="J110" s="714">
        <v>144.85</v>
      </c>
    </row>
    <row r="111" spans="1:10" x14ac:dyDescent="0.3">
      <c r="A111" s="244" t="s">
        <v>92</v>
      </c>
      <c r="B111" s="244"/>
      <c r="C111" s="244"/>
      <c r="D111" s="244"/>
      <c r="E111" s="718">
        <v>100</v>
      </c>
      <c r="F111" s="721">
        <v>100</v>
      </c>
      <c r="G111" s="493">
        <v>150</v>
      </c>
      <c r="H111" s="846"/>
      <c r="I111" s="720">
        <v>150</v>
      </c>
      <c r="J111" s="714"/>
    </row>
    <row r="112" spans="1:10" x14ac:dyDescent="0.3">
      <c r="A112" s="244" t="s">
        <v>453</v>
      </c>
      <c r="B112" s="244"/>
      <c r="C112" s="244"/>
      <c r="D112" s="244"/>
      <c r="E112" s="718">
        <v>0</v>
      </c>
      <c r="F112" s="721">
        <v>0</v>
      </c>
      <c r="G112" s="493"/>
      <c r="H112" s="846">
        <v>0</v>
      </c>
      <c r="I112" s="720"/>
      <c r="J112" s="714">
        <v>3572.86</v>
      </c>
    </row>
    <row r="113" spans="1:10" x14ac:dyDescent="0.3">
      <c r="A113" s="244" t="s">
        <v>178</v>
      </c>
      <c r="B113" s="244"/>
      <c r="C113" s="244"/>
      <c r="D113" s="244"/>
      <c r="E113" s="718">
        <v>100</v>
      </c>
      <c r="F113" s="721">
        <v>100</v>
      </c>
      <c r="G113" s="493">
        <v>150</v>
      </c>
      <c r="H113" s="846"/>
      <c r="I113" s="720">
        <v>150</v>
      </c>
      <c r="J113" s="714"/>
    </row>
    <row r="114" spans="1:10" x14ac:dyDescent="0.3">
      <c r="A114" s="244" t="s">
        <v>288</v>
      </c>
      <c r="B114" s="244"/>
      <c r="C114" s="244"/>
      <c r="D114" s="244"/>
      <c r="E114" s="718">
        <v>1800</v>
      </c>
      <c r="F114" s="721">
        <v>1800</v>
      </c>
      <c r="G114" s="722">
        <v>1500</v>
      </c>
      <c r="H114" s="846">
        <v>1306</v>
      </c>
      <c r="I114" s="720">
        <v>2000</v>
      </c>
      <c r="J114" s="720">
        <v>1718.19</v>
      </c>
    </row>
    <row r="115" spans="1:10" x14ac:dyDescent="0.3">
      <c r="A115" s="9" t="s">
        <v>106</v>
      </c>
      <c r="B115" s="49"/>
      <c r="C115" s="49"/>
      <c r="D115" s="49"/>
      <c r="E115" s="747">
        <f t="shared" ref="E115:J115" si="2">SUM(E97:E114)</f>
        <v>15025</v>
      </c>
      <c r="F115" s="744">
        <f t="shared" si="2"/>
        <v>13200</v>
      </c>
      <c r="G115" s="745">
        <f t="shared" si="2"/>
        <v>12300</v>
      </c>
      <c r="H115" s="869">
        <f t="shared" si="2"/>
        <v>4943</v>
      </c>
      <c r="I115" s="746">
        <f t="shared" si="2"/>
        <v>15550</v>
      </c>
      <c r="J115" s="746">
        <f t="shared" si="2"/>
        <v>8286.08</v>
      </c>
    </row>
    <row r="116" spans="1:10" x14ac:dyDescent="0.3">
      <c r="A116" s="9"/>
      <c r="B116" s="49"/>
      <c r="C116" s="49"/>
      <c r="D116" s="49"/>
      <c r="E116" s="654"/>
      <c r="F116" s="49"/>
      <c r="G116" s="125"/>
      <c r="H116" s="846"/>
      <c r="I116" s="714"/>
      <c r="J116" s="714"/>
    </row>
    <row r="117" spans="1:10" x14ac:dyDescent="0.3">
      <c r="A117" s="9" t="s">
        <v>321</v>
      </c>
      <c r="B117" s="49"/>
      <c r="C117" s="49"/>
      <c r="D117" s="49"/>
      <c r="E117" s="654"/>
      <c r="F117" s="49"/>
      <c r="G117" s="125"/>
      <c r="H117" s="846"/>
      <c r="I117" s="714"/>
      <c r="J117" s="714"/>
    </row>
    <row r="118" spans="1:10" x14ac:dyDescent="0.3">
      <c r="A118" s="485" t="s">
        <v>348</v>
      </c>
      <c r="B118" s="244"/>
      <c r="C118" s="244"/>
      <c r="D118" s="244"/>
      <c r="E118" s="718">
        <v>1500</v>
      </c>
      <c r="F118" s="721">
        <v>1500</v>
      </c>
      <c r="G118" s="722">
        <v>1500</v>
      </c>
      <c r="H118" s="846">
        <v>1490</v>
      </c>
      <c r="I118" s="720">
        <v>1000</v>
      </c>
      <c r="J118" s="720">
        <v>1000</v>
      </c>
    </row>
    <row r="119" spans="1:10" x14ac:dyDescent="0.3">
      <c r="A119" s="244" t="s">
        <v>349</v>
      </c>
      <c r="B119" s="244"/>
      <c r="C119" s="244"/>
      <c r="D119" s="244"/>
      <c r="E119" s="715">
        <v>1500</v>
      </c>
      <c r="F119" s="713">
        <v>1500</v>
      </c>
      <c r="G119" s="493">
        <v>1500</v>
      </c>
      <c r="H119" s="846">
        <v>1009</v>
      </c>
      <c r="I119" s="720">
        <v>1000</v>
      </c>
      <c r="J119" s="714">
        <v>394.35</v>
      </c>
    </row>
    <row r="120" spans="1:10" x14ac:dyDescent="0.3">
      <c r="A120" s="244" t="s">
        <v>237</v>
      </c>
      <c r="B120" s="244"/>
      <c r="C120" s="244"/>
      <c r="D120" s="244"/>
      <c r="E120" s="715">
        <v>5000</v>
      </c>
      <c r="F120" s="713">
        <v>4800</v>
      </c>
      <c r="G120" s="493">
        <v>4800</v>
      </c>
      <c r="H120" s="846">
        <v>5656</v>
      </c>
      <c r="I120" s="720">
        <v>4700</v>
      </c>
      <c r="J120" s="714">
        <v>4498.2</v>
      </c>
    </row>
    <row r="121" spans="1:10" x14ac:dyDescent="0.3">
      <c r="A121" s="244" t="s">
        <v>108</v>
      </c>
      <c r="B121" s="244"/>
      <c r="C121" s="244"/>
      <c r="D121" s="244"/>
      <c r="E121" s="715">
        <v>650</v>
      </c>
      <c r="F121" s="713">
        <v>650</v>
      </c>
      <c r="G121" s="493">
        <v>650</v>
      </c>
      <c r="H121" s="846">
        <v>650</v>
      </c>
      <c r="I121" s="720">
        <v>625</v>
      </c>
      <c r="J121" s="714">
        <v>0</v>
      </c>
    </row>
    <row r="122" spans="1:10" x14ac:dyDescent="0.3">
      <c r="A122" s="244" t="s">
        <v>335</v>
      </c>
      <c r="B122" s="244"/>
      <c r="C122" s="244"/>
      <c r="D122" s="244"/>
      <c r="E122" s="715">
        <v>4500</v>
      </c>
      <c r="F122" s="713">
        <v>4500</v>
      </c>
      <c r="G122" s="493">
        <v>4000</v>
      </c>
      <c r="H122" s="846">
        <v>3630</v>
      </c>
      <c r="I122" s="720">
        <v>3500</v>
      </c>
      <c r="J122" s="714">
        <v>4676.51</v>
      </c>
    </row>
    <row r="123" spans="1:10" x14ac:dyDescent="0.3">
      <c r="A123" s="244" t="s">
        <v>350</v>
      </c>
      <c r="B123" s="244"/>
      <c r="C123" s="244"/>
      <c r="D123" s="244"/>
      <c r="E123" s="715">
        <v>1500</v>
      </c>
      <c r="F123" s="713">
        <v>1500</v>
      </c>
      <c r="G123" s="493">
        <v>1500</v>
      </c>
      <c r="H123" s="846">
        <v>1596</v>
      </c>
      <c r="I123" s="720">
        <v>1000</v>
      </c>
      <c r="J123" s="714">
        <v>867.82</v>
      </c>
    </row>
    <row r="124" spans="1:10" x14ac:dyDescent="0.3">
      <c r="A124" s="462" t="s">
        <v>238</v>
      </c>
      <c r="B124" s="462"/>
      <c r="C124" s="462"/>
      <c r="D124" s="462"/>
      <c r="E124" s="718">
        <v>4750</v>
      </c>
      <c r="F124" s="721">
        <v>4250</v>
      </c>
      <c r="G124" s="722">
        <v>4250</v>
      </c>
      <c r="H124" s="846">
        <v>4250</v>
      </c>
      <c r="I124" s="720">
        <v>4150</v>
      </c>
      <c r="J124" s="720">
        <v>4150</v>
      </c>
    </row>
    <row r="125" spans="1:10" x14ac:dyDescent="0.3">
      <c r="A125" s="462" t="s">
        <v>109</v>
      </c>
      <c r="B125" s="462"/>
      <c r="C125" s="462"/>
      <c r="D125" s="462"/>
      <c r="E125" s="718">
        <v>5500</v>
      </c>
      <c r="F125" s="721">
        <v>5300</v>
      </c>
      <c r="G125" s="722">
        <v>5300</v>
      </c>
      <c r="H125" s="846">
        <v>6606</v>
      </c>
      <c r="I125" s="720">
        <v>5200</v>
      </c>
      <c r="J125" s="720">
        <v>5200</v>
      </c>
    </row>
    <row r="126" spans="1:10" x14ac:dyDescent="0.3">
      <c r="A126" s="244" t="s">
        <v>293</v>
      </c>
      <c r="B126" s="244"/>
      <c r="C126" s="244"/>
      <c r="D126" s="244"/>
      <c r="E126" s="715">
        <v>2150</v>
      </c>
      <c r="F126" s="713">
        <v>2000</v>
      </c>
      <c r="G126" s="493">
        <v>2000</v>
      </c>
      <c r="H126" s="846">
        <v>1021</v>
      </c>
      <c r="I126" s="720">
        <v>2000</v>
      </c>
      <c r="J126" s="714">
        <v>888.75</v>
      </c>
    </row>
    <row r="127" spans="1:10" x14ac:dyDescent="0.3">
      <c r="A127" s="462" t="s">
        <v>454</v>
      </c>
      <c r="B127" s="462"/>
      <c r="C127" s="462"/>
      <c r="D127" s="462"/>
      <c r="E127" s="718">
        <v>5000</v>
      </c>
      <c r="F127" s="721">
        <v>4150</v>
      </c>
      <c r="G127" s="722">
        <v>4150</v>
      </c>
      <c r="H127" s="846">
        <v>5062</v>
      </c>
      <c r="I127" s="720">
        <v>4050</v>
      </c>
      <c r="J127" s="720">
        <v>4120.5600000000004</v>
      </c>
    </row>
    <row r="128" spans="1:10" x14ac:dyDescent="0.3">
      <c r="A128" s="462" t="s">
        <v>455</v>
      </c>
      <c r="B128" s="462"/>
      <c r="C128" s="462"/>
      <c r="D128" s="462"/>
      <c r="E128" s="761">
        <v>1400</v>
      </c>
      <c r="F128" s="759">
        <v>1300</v>
      </c>
      <c r="G128" s="760">
        <v>1300</v>
      </c>
      <c r="H128" s="873">
        <v>1466</v>
      </c>
      <c r="I128" s="752">
        <v>1250</v>
      </c>
      <c r="J128" s="752">
        <v>1331.4</v>
      </c>
    </row>
    <row r="129" spans="1:10" x14ac:dyDescent="0.3">
      <c r="A129" s="9" t="s">
        <v>320</v>
      </c>
      <c r="B129" s="49"/>
      <c r="C129" s="49"/>
      <c r="D129" s="49"/>
      <c r="E129" s="730">
        <f t="shared" ref="E129:J129" si="3">SUM(E118:E128)</f>
        <v>33450</v>
      </c>
      <c r="F129" s="726">
        <f t="shared" si="3"/>
        <v>31450</v>
      </c>
      <c r="G129" s="727">
        <f t="shared" si="3"/>
        <v>30950</v>
      </c>
      <c r="H129" s="854">
        <f t="shared" si="3"/>
        <v>32436</v>
      </c>
      <c r="I129" s="729">
        <f t="shared" si="3"/>
        <v>28475</v>
      </c>
      <c r="J129" s="729">
        <f t="shared" si="3"/>
        <v>27127.59</v>
      </c>
    </row>
    <row r="130" spans="1:10" x14ac:dyDescent="0.3">
      <c r="A130" s="49"/>
      <c r="B130" s="49"/>
      <c r="C130" s="49"/>
      <c r="D130" s="49"/>
      <c r="E130" s="654"/>
      <c r="F130" s="49"/>
      <c r="G130" s="125"/>
      <c r="H130" s="846"/>
      <c r="I130" s="714"/>
      <c r="J130" s="714"/>
    </row>
    <row r="131" spans="1:10" x14ac:dyDescent="0.3">
      <c r="A131" s="9" t="s">
        <v>116</v>
      </c>
      <c r="B131" s="49"/>
      <c r="C131" s="49"/>
      <c r="D131" s="49"/>
      <c r="E131" s="654"/>
      <c r="F131" s="49"/>
      <c r="G131" s="125"/>
      <c r="H131" s="846"/>
      <c r="I131" s="714"/>
      <c r="J131" s="714"/>
    </row>
    <row r="132" spans="1:10" x14ac:dyDescent="0.3">
      <c r="A132" s="244" t="s">
        <v>212</v>
      </c>
      <c r="B132" s="462"/>
      <c r="C132" s="462"/>
      <c r="D132" s="246"/>
      <c r="E132" s="876">
        <v>100</v>
      </c>
      <c r="F132" s="763">
        <v>100</v>
      </c>
      <c r="G132" s="764"/>
      <c r="H132" s="877">
        <v>1932</v>
      </c>
      <c r="I132" s="765">
        <v>16080</v>
      </c>
      <c r="J132" s="765">
        <v>4286.1099999999997</v>
      </c>
    </row>
    <row r="133" spans="1:10" x14ac:dyDescent="0.3">
      <c r="A133" s="462" t="s">
        <v>385</v>
      </c>
      <c r="B133" s="462"/>
      <c r="C133" s="670"/>
      <c r="D133" s="246"/>
      <c r="E133" s="876">
        <v>7000</v>
      </c>
      <c r="F133" s="763">
        <v>7000</v>
      </c>
      <c r="G133" s="764">
        <v>10000</v>
      </c>
      <c r="H133" s="877">
        <v>6785</v>
      </c>
      <c r="I133" s="765">
        <v>16976</v>
      </c>
      <c r="J133" s="765">
        <v>7983</v>
      </c>
    </row>
    <row r="134" spans="1:10" x14ac:dyDescent="0.3">
      <c r="A134" s="9" t="s">
        <v>183</v>
      </c>
      <c r="B134" s="49"/>
      <c r="C134" s="49"/>
      <c r="D134" s="49"/>
      <c r="E134" s="747">
        <f t="shared" ref="E134:J134" si="4">SUM(E132:E133)</f>
        <v>7100</v>
      </c>
      <c r="F134" s="744">
        <f t="shared" si="4"/>
        <v>7100</v>
      </c>
      <c r="G134" s="745">
        <f t="shared" si="4"/>
        <v>10000</v>
      </c>
      <c r="H134" s="869">
        <f t="shared" si="4"/>
        <v>8717</v>
      </c>
      <c r="I134" s="746">
        <f t="shared" si="4"/>
        <v>33056</v>
      </c>
      <c r="J134" s="746">
        <f t="shared" si="4"/>
        <v>12269.11</v>
      </c>
    </row>
    <row r="135" spans="1:10" x14ac:dyDescent="0.3">
      <c r="A135" s="9"/>
      <c r="B135" s="49"/>
      <c r="C135" s="49"/>
      <c r="D135" s="49"/>
      <c r="E135" s="654"/>
      <c r="F135" s="49"/>
      <c r="G135" s="125"/>
      <c r="H135" s="846"/>
      <c r="I135" s="729"/>
      <c r="J135" s="714"/>
    </row>
    <row r="136" spans="1:10" x14ac:dyDescent="0.3">
      <c r="A136" s="9" t="s">
        <v>371</v>
      </c>
      <c r="B136" s="49"/>
      <c r="C136" s="49"/>
      <c r="D136" s="49"/>
      <c r="E136" s="654"/>
      <c r="F136" s="49"/>
      <c r="G136" s="125"/>
      <c r="H136" s="846"/>
      <c r="I136" s="729"/>
      <c r="J136" s="714"/>
    </row>
    <row r="137" spans="1:10" x14ac:dyDescent="0.3">
      <c r="A137" s="244" t="s">
        <v>456</v>
      </c>
      <c r="B137" s="244"/>
      <c r="C137" s="244"/>
      <c r="D137" s="244"/>
      <c r="E137" s="754">
        <v>18000</v>
      </c>
      <c r="F137" s="750">
        <v>16000</v>
      </c>
      <c r="G137" s="751">
        <v>20000</v>
      </c>
      <c r="H137" s="873">
        <v>19269</v>
      </c>
      <c r="I137" s="752">
        <v>20000</v>
      </c>
      <c r="J137" s="753">
        <v>15735.3</v>
      </c>
    </row>
    <row r="138" spans="1:10" x14ac:dyDescent="0.3">
      <c r="A138" s="49" t="s">
        <v>120</v>
      </c>
      <c r="B138" s="49"/>
      <c r="C138" s="49"/>
      <c r="D138" s="49"/>
      <c r="E138" s="654"/>
      <c r="F138" s="49"/>
      <c r="G138" s="125"/>
      <c r="H138" s="846"/>
      <c r="I138" s="714"/>
      <c r="J138" s="714"/>
    </row>
    <row r="139" spans="1:10" x14ac:dyDescent="0.3">
      <c r="A139" s="16" t="s">
        <v>242</v>
      </c>
      <c r="B139" s="49"/>
      <c r="C139" s="49"/>
      <c r="D139" s="49"/>
      <c r="E139" s="654"/>
      <c r="F139" s="49"/>
      <c r="G139" s="125"/>
      <c r="H139" s="846"/>
      <c r="I139" s="714"/>
      <c r="J139" s="714"/>
    </row>
    <row r="140" spans="1:10" x14ac:dyDescent="0.3">
      <c r="A140" s="387" t="s">
        <v>457</v>
      </c>
      <c r="B140" s="244"/>
      <c r="C140" s="244"/>
      <c r="D140" s="244"/>
      <c r="E140" s="718">
        <v>3000</v>
      </c>
      <c r="F140" s="721">
        <v>100</v>
      </c>
      <c r="G140" s="722"/>
      <c r="H140" s="846">
        <v>9292</v>
      </c>
      <c r="I140" s="720"/>
      <c r="J140" s="720">
        <v>50</v>
      </c>
    </row>
    <row r="141" spans="1:10" x14ac:dyDescent="0.3">
      <c r="A141" s="387" t="s">
        <v>269</v>
      </c>
      <c r="B141" s="244"/>
      <c r="C141" s="244"/>
      <c r="D141" s="244"/>
      <c r="E141" s="715">
        <v>1000</v>
      </c>
      <c r="F141" s="713">
        <v>1000</v>
      </c>
      <c r="G141" s="493"/>
      <c r="H141" s="846">
        <v>841.85</v>
      </c>
      <c r="I141" s="714"/>
      <c r="J141" s="714">
        <v>841.85</v>
      </c>
    </row>
    <row r="142" spans="1:10" x14ac:dyDescent="0.3">
      <c r="A142" s="244" t="s">
        <v>268</v>
      </c>
      <c r="B142" s="244"/>
      <c r="C142" s="244"/>
      <c r="D142" s="244"/>
      <c r="E142" s="718">
        <v>19500</v>
      </c>
      <c r="F142" s="721">
        <v>40500</v>
      </c>
      <c r="G142" s="493">
        <v>28960</v>
      </c>
      <c r="H142" s="846">
        <v>30326</v>
      </c>
      <c r="I142" s="720">
        <v>19125</v>
      </c>
      <c r="J142" s="714">
        <v>17733.32</v>
      </c>
    </row>
    <row r="143" spans="1:10" x14ac:dyDescent="0.3">
      <c r="A143" s="462" t="s">
        <v>458</v>
      </c>
      <c r="B143" s="463">
        <v>13500</v>
      </c>
      <c r="C143" s="463"/>
      <c r="D143" s="464">
        <v>1</v>
      </c>
      <c r="E143" s="878"/>
      <c r="F143" s="721">
        <f>+D143*B143</f>
        <v>13500</v>
      </c>
      <c r="G143" s="722">
        <v>14000</v>
      </c>
      <c r="H143" s="846"/>
      <c r="I143" s="720">
        <v>3060</v>
      </c>
      <c r="J143" s="720"/>
    </row>
    <row r="144" spans="1:10" x14ac:dyDescent="0.3">
      <c r="A144" s="879" t="s">
        <v>459</v>
      </c>
      <c r="B144" s="880">
        <v>13000</v>
      </c>
      <c r="C144" s="880"/>
      <c r="D144" s="881">
        <v>0.5</v>
      </c>
      <c r="E144" s="718">
        <f>SUM(B144*D144)</f>
        <v>6500</v>
      </c>
      <c r="F144" s="721"/>
      <c r="G144" s="722"/>
      <c r="H144" s="846"/>
      <c r="I144" s="720"/>
      <c r="J144" s="720"/>
    </row>
    <row r="145" spans="1:10" x14ac:dyDescent="0.3">
      <c r="A145" s="462"/>
      <c r="B145" s="463"/>
      <c r="C145" s="463"/>
      <c r="D145" s="464"/>
      <c r="E145" s="718"/>
      <c r="F145" s="721"/>
      <c r="G145" s="722"/>
      <c r="H145" s="846"/>
      <c r="I145" s="720"/>
      <c r="J145" s="720"/>
    </row>
    <row r="146" spans="1:10" x14ac:dyDescent="0.3">
      <c r="A146" s="387" t="s">
        <v>124</v>
      </c>
      <c r="B146" s="244"/>
      <c r="C146" s="244"/>
      <c r="D146" s="244"/>
      <c r="E146" s="754">
        <v>10000</v>
      </c>
      <c r="F146" s="750">
        <v>10000</v>
      </c>
      <c r="G146" s="751">
        <v>10500</v>
      </c>
      <c r="H146" s="882">
        <v>9108</v>
      </c>
      <c r="I146" s="883">
        <v>11500</v>
      </c>
      <c r="J146" s="884">
        <v>10368</v>
      </c>
    </row>
    <row r="147" spans="1:10" x14ac:dyDescent="0.3">
      <c r="A147" s="16" t="s">
        <v>125</v>
      </c>
      <c r="B147" s="49"/>
      <c r="C147" s="49"/>
      <c r="D147" s="49"/>
      <c r="E147" s="736">
        <f>SUM(E141:E146)-E140</f>
        <v>34000</v>
      </c>
      <c r="F147" s="733">
        <f>SUM(F141:F146)-F140</f>
        <v>64900</v>
      </c>
      <c r="G147" s="734">
        <f>SUM(G140:G146)</f>
        <v>53460</v>
      </c>
      <c r="H147" s="864">
        <f>SUM(H141:H146)-H140</f>
        <v>30983.85</v>
      </c>
      <c r="I147" s="735">
        <f>SUM(I140:I146)</f>
        <v>33685</v>
      </c>
      <c r="J147" s="735">
        <f>SUM(J141:J146)-J140</f>
        <v>28893.17</v>
      </c>
    </row>
    <row r="148" spans="1:10" x14ac:dyDescent="0.3">
      <c r="A148" s="48"/>
      <c r="B148" s="49"/>
      <c r="C148" s="49"/>
      <c r="D148" s="49"/>
      <c r="E148" s="715"/>
      <c r="F148" s="713"/>
      <c r="G148" s="125"/>
      <c r="H148" s="846"/>
      <c r="I148" s="714"/>
      <c r="J148" s="714"/>
    </row>
    <row r="149" spans="1:10" ht="16.2" thickBot="1" x14ac:dyDescent="0.35">
      <c r="A149" s="16" t="s">
        <v>126</v>
      </c>
      <c r="B149" s="49"/>
      <c r="C149" s="49"/>
      <c r="D149" s="898"/>
      <c r="E149" s="773">
        <f t="shared" ref="E149:J149" si="5">E85+E95+E115+E129+E134+E147+E137</f>
        <v>804602</v>
      </c>
      <c r="F149" s="771">
        <f t="shared" si="5"/>
        <v>782239</v>
      </c>
      <c r="G149" s="771">
        <f t="shared" si="5"/>
        <v>761865</v>
      </c>
      <c r="H149" s="885">
        <f t="shared" si="5"/>
        <v>705755.85</v>
      </c>
      <c r="I149" s="772">
        <f t="shared" si="5"/>
        <v>827741</v>
      </c>
      <c r="J149" s="772">
        <f t="shared" si="5"/>
        <v>782773.49</v>
      </c>
    </row>
    <row r="150" spans="1:10" ht="16.2" thickTop="1" x14ac:dyDescent="0.3">
      <c r="A150" s="48"/>
      <c r="B150" s="49"/>
      <c r="C150" s="49"/>
      <c r="D150" s="49"/>
      <c r="E150" s="715"/>
      <c r="F150" s="713"/>
      <c r="G150" s="125"/>
      <c r="H150" s="846"/>
      <c r="I150" s="714"/>
      <c r="J150" s="714"/>
    </row>
    <row r="151" spans="1:10" x14ac:dyDescent="0.3">
      <c r="A151" s="16" t="s">
        <v>127</v>
      </c>
      <c r="E151" s="710"/>
      <c r="F151" s="776"/>
      <c r="G151" s="886"/>
      <c r="H151" s="887"/>
      <c r="I151" s="728"/>
      <c r="J151" s="728"/>
    </row>
    <row r="152" spans="1:10" ht="16.2" thickBot="1" x14ac:dyDescent="0.35">
      <c r="A152" s="16" t="s">
        <v>128</v>
      </c>
      <c r="B152" s="49"/>
      <c r="C152" s="49"/>
      <c r="D152" s="49"/>
      <c r="E152" s="782">
        <f t="shared" ref="E152:J152" si="6">E52-E149</f>
        <v>4048</v>
      </c>
      <c r="F152" s="779">
        <f t="shared" si="6"/>
        <v>9211</v>
      </c>
      <c r="G152" s="780">
        <f t="shared" si="6"/>
        <v>21145</v>
      </c>
      <c r="H152" s="888">
        <f t="shared" si="6"/>
        <v>37092.150000000023</v>
      </c>
      <c r="I152" s="781">
        <f t="shared" si="6"/>
        <v>109</v>
      </c>
      <c r="J152" s="781">
        <f t="shared" si="6"/>
        <v>-6483.1399999998976</v>
      </c>
    </row>
    <row r="153" spans="1:10" ht="16.2" thickTop="1" x14ac:dyDescent="0.3">
      <c r="A153" s="704" t="s">
        <v>376</v>
      </c>
      <c r="B153" s="49"/>
      <c r="C153" s="49"/>
      <c r="D153" s="49"/>
      <c r="E153" s="654"/>
      <c r="F153" s="49"/>
      <c r="G153" s="125"/>
      <c r="H153" s="846"/>
      <c r="I153" s="714"/>
      <c r="J153" s="714"/>
    </row>
    <row r="154" spans="1:10" x14ac:dyDescent="0.3">
      <c r="B154" s="49"/>
      <c r="C154" s="49"/>
      <c r="D154" s="49"/>
      <c r="E154" s="654"/>
      <c r="F154" s="49"/>
      <c r="G154" s="125"/>
      <c r="H154" s="846"/>
      <c r="I154" s="714"/>
      <c r="J154" s="714"/>
    </row>
    <row r="155" spans="1:10" ht="16.2" thickBot="1" x14ac:dyDescent="0.35">
      <c r="A155" s="104"/>
      <c r="B155" s="105"/>
      <c r="C155" s="105"/>
      <c r="D155" s="105"/>
      <c r="E155" s="677"/>
      <c r="F155" s="105"/>
      <c r="G155" s="786"/>
      <c r="H155" s="889"/>
      <c r="I155" s="787"/>
      <c r="J155" s="787"/>
    </row>
    <row r="156" spans="1:10" ht="16.2" thickTop="1" x14ac:dyDescent="0.3">
      <c r="A156" s="19" t="s">
        <v>129</v>
      </c>
      <c r="B156" s="87"/>
      <c r="C156" s="87"/>
      <c r="D156" s="87"/>
      <c r="E156" s="678"/>
      <c r="F156" s="87"/>
      <c r="G156" s="792"/>
      <c r="H156" s="890"/>
      <c r="I156" s="793"/>
      <c r="J156" s="793"/>
    </row>
    <row r="157" spans="1:10" x14ac:dyDescent="0.3">
      <c r="A157" s="48"/>
      <c r="B157" s="49"/>
      <c r="C157" s="49"/>
      <c r="D157" s="49"/>
      <c r="E157" s="715"/>
      <c r="F157" s="713"/>
      <c r="G157" s="125"/>
      <c r="H157" s="846"/>
      <c r="I157" s="714"/>
      <c r="J157" s="714"/>
    </row>
    <row r="158" spans="1:10" x14ac:dyDescent="0.3">
      <c r="A158" s="89" t="s">
        <v>323</v>
      </c>
      <c r="B158" s="244"/>
      <c r="C158" s="244"/>
      <c r="D158" s="244"/>
      <c r="E158" s="891">
        <v>74740</v>
      </c>
      <c r="F158" s="713">
        <v>65490</v>
      </c>
      <c r="G158" s="493">
        <v>60824</v>
      </c>
      <c r="H158" s="846">
        <v>69216</v>
      </c>
      <c r="I158" s="714">
        <v>21799</v>
      </c>
      <c r="J158" s="714">
        <v>69531.31</v>
      </c>
    </row>
    <row r="159" spans="1:10" x14ac:dyDescent="0.3">
      <c r="A159" s="89" t="s">
        <v>297</v>
      </c>
      <c r="B159" s="244"/>
      <c r="C159" s="244"/>
      <c r="D159" s="244"/>
      <c r="E159" s="715"/>
      <c r="F159" s="713"/>
      <c r="G159" s="493"/>
      <c r="H159" s="846"/>
      <c r="I159" s="714"/>
      <c r="J159" s="714"/>
    </row>
    <row r="160" spans="1:10" x14ac:dyDescent="0.3">
      <c r="A160" s="89" t="s">
        <v>372</v>
      </c>
      <c r="B160" s="244"/>
      <c r="C160" s="244"/>
      <c r="D160" s="244"/>
      <c r="E160" s="715"/>
      <c r="F160" s="713"/>
      <c r="G160" s="493"/>
      <c r="H160" s="846"/>
      <c r="I160" s="714">
        <v>40000</v>
      </c>
      <c r="J160" s="714"/>
    </row>
    <row r="161" spans="1:10" x14ac:dyDescent="0.3">
      <c r="A161" s="48"/>
      <c r="B161" s="244"/>
      <c r="C161" s="244"/>
      <c r="D161" s="244"/>
      <c r="E161" s="715"/>
      <c r="F161" s="713"/>
      <c r="G161" s="493"/>
      <c r="H161" s="846"/>
      <c r="I161" s="714"/>
      <c r="J161" s="714"/>
    </row>
    <row r="162" spans="1:10" x14ac:dyDescent="0.3">
      <c r="A162" s="16" t="s">
        <v>134</v>
      </c>
      <c r="B162" s="244"/>
      <c r="C162" s="244"/>
      <c r="D162" s="244"/>
      <c r="E162" s="715"/>
      <c r="F162" s="713"/>
      <c r="G162" s="493"/>
      <c r="H162" s="846"/>
      <c r="I162" s="714"/>
      <c r="J162" s="714"/>
    </row>
    <row r="163" spans="1:10" x14ac:dyDescent="0.3">
      <c r="A163" s="207" t="str">
        <f>$A11</f>
        <v>FY 2010-2011</v>
      </c>
      <c r="B163" s="468">
        <f>B11</f>
        <v>16000</v>
      </c>
      <c r="C163" s="468"/>
      <c r="D163" s="238">
        <v>2</v>
      </c>
      <c r="E163" s="715"/>
      <c r="F163" s="713"/>
      <c r="G163" s="493"/>
      <c r="H163" s="846"/>
      <c r="I163" s="714"/>
      <c r="J163" s="714"/>
    </row>
    <row r="164" spans="1:10" x14ac:dyDescent="0.3">
      <c r="A164" s="207" t="str">
        <f>$A12</f>
        <v>FY 2011-2012</v>
      </c>
      <c r="B164" s="468">
        <f>B12</f>
        <v>15300</v>
      </c>
      <c r="C164" s="468"/>
      <c r="D164" s="238">
        <v>1.25</v>
      </c>
      <c r="E164" s="715"/>
      <c r="F164" s="713"/>
      <c r="G164" s="493"/>
      <c r="H164" s="849"/>
      <c r="I164" s="714">
        <v>19125</v>
      </c>
      <c r="J164" s="714">
        <f>+J40</f>
        <v>17417.86</v>
      </c>
    </row>
    <row r="165" spans="1:10" x14ac:dyDescent="0.3">
      <c r="A165" s="207" t="str">
        <f>$A13</f>
        <v>FY 2012-2013</v>
      </c>
      <c r="B165" s="468">
        <f>B13</f>
        <v>13302</v>
      </c>
      <c r="C165" s="468"/>
      <c r="D165" s="238">
        <f>D41</f>
        <v>2</v>
      </c>
      <c r="E165" s="803"/>
      <c r="F165" s="800"/>
      <c r="G165" s="801">
        <f>B165*D165</f>
        <v>26604</v>
      </c>
      <c r="H165" s="846">
        <f>+H41</f>
        <v>26600</v>
      </c>
      <c r="I165" s="802"/>
      <c r="J165" s="802"/>
    </row>
    <row r="166" spans="1:10" x14ac:dyDescent="0.3">
      <c r="A166" s="207" t="s">
        <v>390</v>
      </c>
      <c r="B166" s="468">
        <v>13500</v>
      </c>
      <c r="C166" s="468"/>
      <c r="D166" s="238">
        <v>3</v>
      </c>
      <c r="E166" s="847"/>
      <c r="F166" s="800">
        <f>+D166*B166</f>
        <v>40500</v>
      </c>
      <c r="G166" s="801"/>
      <c r="H166" s="854"/>
      <c r="I166" s="802"/>
      <c r="J166" s="802"/>
    </row>
    <row r="167" spans="1:10" x14ac:dyDescent="0.3">
      <c r="A167" s="207" t="s">
        <v>434</v>
      </c>
      <c r="B167" s="892">
        <v>13000</v>
      </c>
      <c r="C167" s="468"/>
      <c r="D167" s="893">
        <v>1.5</v>
      </c>
      <c r="E167" s="894">
        <f>+D167*B167</f>
        <v>19500</v>
      </c>
      <c r="F167" s="750"/>
      <c r="G167" s="805"/>
      <c r="H167" s="873"/>
      <c r="I167" s="753"/>
      <c r="J167" s="753"/>
    </row>
    <row r="168" spans="1:10" x14ac:dyDescent="0.3">
      <c r="A168" s="207"/>
      <c r="B168" s="468"/>
      <c r="C168" s="468"/>
      <c r="D168" s="238"/>
      <c r="E168" s="730"/>
      <c r="F168" s="726"/>
      <c r="G168" s="801"/>
      <c r="H168" s="854"/>
      <c r="I168" s="802"/>
      <c r="J168" s="802"/>
    </row>
    <row r="169" spans="1:10" x14ac:dyDescent="0.3">
      <c r="A169" s="48" t="s">
        <v>135</v>
      </c>
      <c r="B169" s="244"/>
      <c r="C169" s="244"/>
      <c r="D169" s="244"/>
      <c r="E169" s="803">
        <f>+E158+E167</f>
        <v>94240</v>
      </c>
      <c r="F169" s="800">
        <f>+F158+F166</f>
        <v>105990</v>
      </c>
      <c r="G169" s="807">
        <f>SUM(G158:G165)</f>
        <v>87428</v>
      </c>
      <c r="H169" s="854">
        <f>SUM(H158:H165)</f>
        <v>95816</v>
      </c>
      <c r="I169" s="802">
        <f>SUM(I158:I165)</f>
        <v>80924</v>
      </c>
      <c r="J169" s="802">
        <f>SUM(J158:J165)</f>
        <v>86949.17</v>
      </c>
    </row>
    <row r="170" spans="1:10" x14ac:dyDescent="0.3">
      <c r="A170" s="48"/>
      <c r="B170" s="244"/>
      <c r="C170" s="244"/>
      <c r="D170" s="244"/>
      <c r="E170" s="715" t="s">
        <v>10</v>
      </c>
      <c r="F170" s="713" t="s">
        <v>10</v>
      </c>
      <c r="G170" s="493"/>
      <c r="H170" s="846"/>
      <c r="I170" s="714"/>
      <c r="J170" s="714"/>
    </row>
    <row r="171" spans="1:10" x14ac:dyDescent="0.3">
      <c r="A171" s="16" t="s">
        <v>136</v>
      </c>
      <c r="B171" s="244"/>
      <c r="C171" s="244"/>
      <c r="D171" s="244"/>
      <c r="E171" s="715"/>
      <c r="F171" s="713"/>
      <c r="G171" s="493"/>
      <c r="H171" s="846"/>
      <c r="I171" s="714"/>
      <c r="J171" s="714"/>
    </row>
    <row r="172" spans="1:10" x14ac:dyDescent="0.3">
      <c r="A172" s="48" t="s">
        <v>355</v>
      </c>
      <c r="B172" s="504">
        <v>67</v>
      </c>
      <c r="C172" s="504"/>
      <c r="D172" s="245">
        <v>1500</v>
      </c>
      <c r="E172" s="713"/>
      <c r="F172" s="713"/>
      <c r="G172" s="493"/>
      <c r="H172" s="846"/>
      <c r="I172" s="714"/>
      <c r="J172" s="714"/>
    </row>
    <row r="173" spans="1:10" x14ac:dyDescent="0.3">
      <c r="A173" s="48" t="s">
        <v>369</v>
      </c>
      <c r="B173" s="504">
        <v>67</v>
      </c>
      <c r="C173" s="504"/>
      <c r="D173" s="245">
        <v>300</v>
      </c>
      <c r="E173" s="715"/>
      <c r="F173" s="713"/>
      <c r="G173" s="493"/>
      <c r="H173" s="846"/>
      <c r="I173" s="714">
        <v>20100</v>
      </c>
      <c r="J173" s="714">
        <f>+J142</f>
        <v>17733.32</v>
      </c>
    </row>
    <row r="174" spans="1:10" x14ac:dyDescent="0.3">
      <c r="A174" s="48" t="s">
        <v>383</v>
      </c>
      <c r="B174" s="504">
        <v>67</v>
      </c>
      <c r="C174" s="504"/>
      <c r="D174" s="245">
        <v>550</v>
      </c>
      <c r="E174" s="715"/>
      <c r="F174" s="713"/>
      <c r="G174" s="493">
        <f>B174*D174</f>
        <v>36850</v>
      </c>
      <c r="H174" s="846">
        <v>30326</v>
      </c>
      <c r="I174" s="728"/>
      <c r="J174" s="714"/>
    </row>
    <row r="175" spans="1:10" x14ac:dyDescent="0.3">
      <c r="A175" s="48" t="s">
        <v>460</v>
      </c>
      <c r="B175" s="504">
        <v>25</v>
      </c>
      <c r="C175" s="504"/>
      <c r="D175" s="245">
        <v>1250</v>
      </c>
      <c r="E175" s="847"/>
      <c r="F175" s="713">
        <f>B175*D175</f>
        <v>31250</v>
      </c>
      <c r="G175" s="493"/>
      <c r="H175" s="846"/>
      <c r="I175" s="728"/>
      <c r="J175" s="714"/>
    </row>
    <row r="176" spans="1:10" x14ac:dyDescent="0.3">
      <c r="A176" s="895" t="s">
        <v>461</v>
      </c>
      <c r="B176" s="504">
        <v>67</v>
      </c>
      <c r="D176" s="245">
        <v>700</v>
      </c>
      <c r="E176" s="715">
        <f>B176*D176</f>
        <v>46900</v>
      </c>
      <c r="H176" s="863"/>
    </row>
    <row r="177" spans="1:10" ht="16.2" thickBot="1" x14ac:dyDescent="0.35">
      <c r="A177" s="16" t="s">
        <v>358</v>
      </c>
      <c r="B177" s="244"/>
      <c r="C177" s="244"/>
      <c r="D177" s="244"/>
      <c r="E177" s="813">
        <f>E169-SUM(E172:E176)</f>
        <v>47340</v>
      </c>
      <c r="F177" s="810">
        <f>F169-SUM(F172:F175)</f>
        <v>74740</v>
      </c>
      <c r="G177" s="811">
        <f>G169-SUM(G172:G174)</f>
        <v>50578</v>
      </c>
      <c r="H177" s="812">
        <f>H169-SUM(H172:H174)</f>
        <v>65490</v>
      </c>
      <c r="I177" s="812">
        <f>I169-SUM(I172:I173)</f>
        <v>60824</v>
      </c>
      <c r="J177" s="812">
        <f>J169-SUM(J172:J173)</f>
        <v>69215.850000000006</v>
      </c>
    </row>
    <row r="178" spans="1:10" ht="16.2" thickTop="1" x14ac:dyDescent="0.3">
      <c r="A178" s="16"/>
      <c r="B178" s="49"/>
      <c r="C178" s="49"/>
      <c r="D178" s="49"/>
      <c r="E178" s="654"/>
      <c r="F178" s="49"/>
      <c r="G178" s="125"/>
      <c r="H178" s="846"/>
      <c r="I178" s="714"/>
      <c r="J178" s="714"/>
    </row>
    <row r="179" spans="1:10" x14ac:dyDescent="0.3">
      <c r="A179" s="275"/>
      <c r="B179" s="49"/>
      <c r="C179" s="49"/>
      <c r="D179" s="49"/>
      <c r="E179" s="654"/>
      <c r="F179" s="49"/>
      <c r="G179" s="125"/>
      <c r="H179" s="846"/>
      <c r="I179" s="714"/>
      <c r="J179" s="714"/>
    </row>
    <row r="180" spans="1:10" ht="16.2" thickBot="1" x14ac:dyDescent="0.35">
      <c r="A180" s="104"/>
      <c r="B180" s="105"/>
      <c r="C180" s="105"/>
      <c r="D180" s="105"/>
      <c r="E180" s="677"/>
      <c r="F180" s="105"/>
      <c r="G180" s="786"/>
      <c r="H180" s="889"/>
      <c r="I180" s="787"/>
      <c r="J180" s="787"/>
    </row>
    <row r="181" spans="1:10" ht="16.2" thickTop="1" x14ac:dyDescent="0.3">
      <c r="A181" s="19" t="s">
        <v>357</v>
      </c>
      <c r="B181" s="87"/>
      <c r="C181" s="87"/>
      <c r="D181" s="87"/>
      <c r="E181" s="678"/>
      <c r="F181" s="87"/>
      <c r="G181" s="792"/>
      <c r="H181" s="890"/>
      <c r="I181" s="793"/>
      <c r="J181" s="793"/>
    </row>
    <row r="182" spans="1:10" x14ac:dyDescent="0.3">
      <c r="A182" s="48"/>
      <c r="B182" s="49"/>
      <c r="C182" s="49"/>
      <c r="D182" s="49"/>
      <c r="E182" s="654"/>
      <c r="F182" s="49"/>
      <c r="G182" s="125"/>
      <c r="H182" s="846"/>
      <c r="I182" s="714"/>
      <c r="J182" s="714"/>
    </row>
    <row r="183" spans="1:10" x14ac:dyDescent="0.3">
      <c r="A183" s="48" t="s">
        <v>144</v>
      </c>
      <c r="B183" s="49"/>
      <c r="C183" s="49"/>
      <c r="D183" s="49"/>
      <c r="E183" s="715">
        <v>41.5</v>
      </c>
      <c r="F183" s="713">
        <v>39</v>
      </c>
      <c r="G183" s="816">
        <v>38</v>
      </c>
      <c r="H183" s="846">
        <v>38</v>
      </c>
      <c r="I183" s="714">
        <v>38.75</v>
      </c>
      <c r="J183" s="714">
        <v>38.75</v>
      </c>
    </row>
    <row r="184" spans="1:10" x14ac:dyDescent="0.3">
      <c r="A184" s="48"/>
      <c r="B184" s="49"/>
      <c r="C184" s="49"/>
      <c r="D184" s="49"/>
      <c r="E184" s="715"/>
      <c r="F184" s="125"/>
      <c r="G184" s="816"/>
      <c r="H184" s="846"/>
      <c r="I184" s="714"/>
      <c r="J184" s="714"/>
    </row>
    <row r="185" spans="1:10" x14ac:dyDescent="0.3">
      <c r="A185" s="48" t="s">
        <v>146</v>
      </c>
      <c r="B185" s="49"/>
      <c r="C185" s="49"/>
      <c r="D185" s="49"/>
      <c r="E185" s="715">
        <v>0</v>
      </c>
      <c r="F185" s="713">
        <v>0</v>
      </c>
      <c r="G185" s="816">
        <v>0</v>
      </c>
      <c r="H185" s="846"/>
      <c r="I185" s="714">
        <v>0</v>
      </c>
      <c r="J185" s="714"/>
    </row>
    <row r="186" spans="1:10" x14ac:dyDescent="0.3">
      <c r="A186" s="48"/>
      <c r="B186" s="49"/>
      <c r="C186" s="49"/>
      <c r="D186" s="49"/>
      <c r="E186" s="715"/>
      <c r="F186" s="713"/>
      <c r="G186" s="816"/>
      <c r="H186" s="846"/>
      <c r="I186" s="714"/>
      <c r="J186" s="714"/>
    </row>
    <row r="187" spans="1:10" x14ac:dyDescent="0.3">
      <c r="A187" s="48" t="s">
        <v>302</v>
      </c>
      <c r="B187" s="49"/>
      <c r="C187" s="49"/>
      <c r="D187" s="49"/>
      <c r="E187" s="754">
        <v>1.5</v>
      </c>
      <c r="F187" s="750">
        <v>3</v>
      </c>
      <c r="G187" s="805">
        <v>2</v>
      </c>
      <c r="H187" s="873">
        <v>2</v>
      </c>
      <c r="I187" s="753">
        <v>1.25</v>
      </c>
      <c r="J187" s="753">
        <v>1.25</v>
      </c>
    </row>
    <row r="188" spans="1:10" x14ac:dyDescent="0.3">
      <c r="A188" s="48"/>
      <c r="B188" s="49"/>
      <c r="C188" s="49"/>
      <c r="D188" s="49"/>
      <c r="E188" s="715"/>
      <c r="F188" s="713"/>
      <c r="G188" s="816"/>
      <c r="H188" s="846"/>
      <c r="I188" s="714"/>
      <c r="J188" s="714"/>
    </row>
    <row r="189" spans="1:10" ht="16.2" thickBot="1" x14ac:dyDescent="0.35">
      <c r="A189" s="16" t="s">
        <v>149</v>
      </c>
      <c r="B189" s="49"/>
      <c r="C189" s="49"/>
      <c r="D189" s="49"/>
      <c r="E189" s="788">
        <f>SUM(E183:E188)</f>
        <v>43</v>
      </c>
      <c r="F189" s="785">
        <f>SUM(F183:F188)</f>
        <v>42</v>
      </c>
      <c r="G189" s="819">
        <f>SUM(G183:G187)</f>
        <v>40</v>
      </c>
      <c r="H189" s="885">
        <f>SUM(H183:H188)</f>
        <v>40</v>
      </c>
      <c r="I189" s="820">
        <f>SUM(I183:I187)</f>
        <v>40</v>
      </c>
      <c r="J189" s="820">
        <f>SUM(J183:J188)</f>
        <v>40</v>
      </c>
    </row>
    <row r="190" spans="1:10" ht="16.8" thickTop="1" thickBot="1" x14ac:dyDescent="0.35">
      <c r="A190" s="104"/>
      <c r="B190" s="104"/>
      <c r="C190" s="104"/>
      <c r="D190" s="104"/>
      <c r="E190" s="104"/>
      <c r="F190" s="104"/>
      <c r="G190" s="104"/>
      <c r="H190" s="896"/>
      <c r="I190" s="255"/>
      <c r="J190" s="104"/>
    </row>
    <row r="191" spans="1:10" ht="16.2" thickTop="1" x14ac:dyDescent="0.3">
      <c r="A191" s="48"/>
      <c r="B191" s="48"/>
      <c r="C191" s="48"/>
      <c r="D191" s="48"/>
      <c r="E191" s="48"/>
      <c r="F191" s="48"/>
      <c r="G191" s="48"/>
      <c r="H191" s="897"/>
      <c r="I191" s="48"/>
      <c r="J191" s="48"/>
    </row>
    <row r="192" spans="1:10" ht="16.2" x14ac:dyDescent="0.35">
      <c r="A192" s="48" t="s">
        <v>184</v>
      </c>
      <c r="B192" s="695"/>
      <c r="C192" s="695"/>
      <c r="D192" s="702"/>
      <c r="E192" s="702"/>
      <c r="F192" s="48"/>
      <c r="G192" s="48"/>
      <c r="H192" s="897"/>
      <c r="J192" s="48"/>
    </row>
    <row r="193" spans="1:10" x14ac:dyDescent="0.3">
      <c r="A193" s="89"/>
      <c r="B193" s="48"/>
      <c r="C193" s="48"/>
      <c r="F193" s="48"/>
      <c r="G193" s="48"/>
      <c r="H193" s="897"/>
      <c r="J193" s="48"/>
    </row>
    <row r="194" spans="1:10" ht="16.2" x14ac:dyDescent="0.35">
      <c r="A194" s="702" t="s">
        <v>462</v>
      </c>
      <c r="D194" t="s">
        <v>463</v>
      </c>
      <c r="E194" s="702"/>
      <c r="H194" s="863"/>
    </row>
    <row r="195" spans="1:10" ht="16.2" x14ac:dyDescent="0.35">
      <c r="A195" s="702" t="s">
        <v>464</v>
      </c>
      <c r="D195" s="702" t="s">
        <v>465</v>
      </c>
      <c r="H195" s="863"/>
    </row>
    <row r="196" spans="1:10" ht="16.2" x14ac:dyDescent="0.35">
      <c r="A196" t="s">
        <v>466</v>
      </c>
      <c r="D196" s="702" t="s">
        <v>467</v>
      </c>
      <c r="E196" s="702"/>
      <c r="H196" s="863"/>
    </row>
    <row r="197" spans="1:10" ht="16.2" x14ac:dyDescent="0.35">
      <c r="A197" s="702" t="s">
        <v>468</v>
      </c>
      <c r="D197" t="s">
        <v>469</v>
      </c>
      <c r="H197" s="863"/>
    </row>
    <row r="198" spans="1:10" ht="16.2" x14ac:dyDescent="0.35">
      <c r="A198" s="702" t="s">
        <v>470</v>
      </c>
      <c r="D198" s="702" t="s">
        <v>471</v>
      </c>
      <c r="H198" s="863"/>
    </row>
    <row r="199" spans="1:10" ht="16.2" x14ac:dyDescent="0.35">
      <c r="A199" t="s">
        <v>472</v>
      </c>
      <c r="D199" s="702" t="s">
        <v>480</v>
      </c>
      <c r="H199" s="863"/>
    </row>
    <row r="200" spans="1:10" ht="16.2" x14ac:dyDescent="0.35">
      <c r="A200" t="s">
        <v>473</v>
      </c>
      <c r="D200" s="702" t="s">
        <v>474</v>
      </c>
      <c r="E200" s="702"/>
      <c r="H200" s="863"/>
    </row>
    <row r="201" spans="1:10" x14ac:dyDescent="0.3">
      <c r="A201" t="s">
        <v>475</v>
      </c>
      <c r="H201" s="863"/>
    </row>
    <row r="202" spans="1:10" ht="16.2" x14ac:dyDescent="0.35">
      <c r="A202" s="702" t="s">
        <v>476</v>
      </c>
      <c r="D202" s="702"/>
      <c r="E202" s="702"/>
      <c r="H202" s="863"/>
    </row>
    <row r="203" spans="1:10" ht="16.2" x14ac:dyDescent="0.35">
      <c r="A203" s="702" t="s">
        <v>477</v>
      </c>
      <c r="H203" s="863"/>
    </row>
    <row r="204" spans="1:10" ht="16.2" x14ac:dyDescent="0.35">
      <c r="A204" s="702" t="s">
        <v>478</v>
      </c>
      <c r="D204" s="702"/>
      <c r="E204" s="702"/>
      <c r="H204" s="863"/>
    </row>
    <row r="205" spans="1:10" ht="16.2" x14ac:dyDescent="0.35">
      <c r="A205" s="702"/>
      <c r="H205" s="863"/>
    </row>
    <row r="206" spans="1:10" ht="16.2" x14ac:dyDescent="0.35">
      <c r="A206" t="s">
        <v>202</v>
      </c>
      <c r="D206" s="702"/>
      <c r="E206" s="702"/>
      <c r="H206" s="863"/>
    </row>
    <row r="207" spans="1:10" x14ac:dyDescent="0.3">
      <c r="A207" t="s">
        <v>479</v>
      </c>
      <c r="H207" s="863"/>
    </row>
    <row r="208" spans="1:10" ht="16.2" x14ac:dyDescent="0.35">
      <c r="D208" s="702"/>
      <c r="E208" s="702"/>
      <c r="H208" s="863"/>
    </row>
    <row r="209" spans="8:8" x14ac:dyDescent="0.3">
      <c r="H209" s="863"/>
    </row>
  </sheetData>
  <mergeCells count="3">
    <mergeCell ref="A1:J1"/>
    <mergeCell ref="A2:J2"/>
    <mergeCell ref="A3:J3"/>
  </mergeCells>
  <pageMargins left="0.17" right="0.17" top="0.28000000000000003" bottom="0.19" header="0.17" footer="0.17"/>
  <pageSetup scale="71" fitToHeight="0" orientation="landscape"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L209"/>
  <sheetViews>
    <sheetView topLeftCell="A4" zoomScale="80" zoomScaleNormal="80" workbookViewId="0">
      <pane ySplit="3" topLeftCell="A150" activePane="bottomLeft" state="frozen"/>
      <selection activeCell="A4" sqref="A4"/>
      <selection pane="bottomLeft" activeCell="A29" sqref="A29:XFD29"/>
    </sheetView>
  </sheetViews>
  <sheetFormatPr defaultRowHeight="15.6" x14ac:dyDescent="0.3"/>
  <cols>
    <col min="1" max="1" width="36.6328125" customWidth="1"/>
    <col min="2" max="2" width="9.08984375" bestFit="1" customWidth="1"/>
    <col min="3" max="3" width="5" customWidth="1"/>
    <col min="4" max="4" width="10.90625" bestFit="1" customWidth="1"/>
    <col min="5" max="5" width="15.81640625" style="921" customWidth="1"/>
    <col min="6" max="6" width="15" customWidth="1"/>
    <col min="7" max="7" width="15.1796875" bestFit="1" customWidth="1"/>
    <col min="8" max="8" width="15.453125" bestFit="1" customWidth="1"/>
    <col min="9" max="9" width="15.1796875" bestFit="1" customWidth="1"/>
    <col min="10" max="10" width="15.453125" style="153" bestFit="1" customWidth="1"/>
    <col min="11" max="11" width="15.453125" bestFit="1" customWidth="1"/>
    <col min="12" max="12" width="15.1796875" bestFit="1" customWidth="1"/>
  </cols>
  <sheetData>
    <row r="1" spans="1:12" ht="16.2" x14ac:dyDescent="0.35">
      <c r="A1" s="1078" t="s">
        <v>233</v>
      </c>
      <c r="B1" s="1078"/>
      <c r="C1" s="1078"/>
      <c r="D1" s="1078"/>
      <c r="E1" s="1078"/>
      <c r="F1" s="1078"/>
      <c r="G1" s="1078"/>
      <c r="H1" s="1078"/>
      <c r="I1" s="1078"/>
      <c r="J1" s="1078"/>
    </row>
    <row r="2" spans="1:12" ht="16.2" x14ac:dyDescent="0.35">
      <c r="A2" s="1078" t="s">
        <v>481</v>
      </c>
      <c r="B2" s="1078"/>
      <c r="C2" s="1078"/>
      <c r="D2" s="1078"/>
      <c r="E2" s="1078"/>
      <c r="F2" s="1078"/>
      <c r="G2" s="1078"/>
      <c r="H2" s="1078"/>
      <c r="I2" s="1078"/>
      <c r="J2" s="1078"/>
    </row>
    <row r="3" spans="1:12" ht="16.2" x14ac:dyDescent="0.35">
      <c r="A3" s="1078" t="s">
        <v>340</v>
      </c>
      <c r="B3" s="1078"/>
      <c r="C3" s="1078"/>
      <c r="D3" s="1078"/>
      <c r="E3" s="1078"/>
      <c r="F3" s="1078"/>
      <c r="G3" s="1078"/>
      <c r="H3" s="1078"/>
      <c r="I3" s="1078"/>
      <c r="J3" s="1078"/>
    </row>
    <row r="4" spans="1:12" ht="16.2" x14ac:dyDescent="0.35">
      <c r="A4" s="826"/>
      <c r="B4" s="826"/>
      <c r="C4" s="826"/>
      <c r="D4" s="826"/>
      <c r="E4" s="928" t="s">
        <v>15</v>
      </c>
      <c r="F4" s="827" t="s">
        <v>432</v>
      </c>
      <c r="G4" s="828" t="s">
        <v>432</v>
      </c>
      <c r="H4" s="828"/>
      <c r="I4" s="829" t="s">
        <v>384</v>
      </c>
      <c r="J4" s="899"/>
      <c r="K4" s="831" t="s">
        <v>384</v>
      </c>
      <c r="L4" s="826"/>
    </row>
    <row r="5" spans="1:12" ht="16.2" x14ac:dyDescent="0.35">
      <c r="A5" s="832"/>
      <c r="B5" s="832"/>
      <c r="C5" s="832"/>
      <c r="D5" s="832"/>
      <c r="E5" s="929" t="s">
        <v>482</v>
      </c>
      <c r="F5" s="833" t="s">
        <v>433</v>
      </c>
      <c r="G5" s="834" t="s">
        <v>389</v>
      </c>
      <c r="H5" s="834" t="s">
        <v>427</v>
      </c>
      <c r="I5" s="835" t="s">
        <v>379</v>
      </c>
      <c r="J5" s="900" t="s">
        <v>379</v>
      </c>
      <c r="K5" s="831" t="s">
        <v>366</v>
      </c>
      <c r="L5" s="831" t="s">
        <v>366</v>
      </c>
    </row>
    <row r="6" spans="1:12" ht="16.8" thickBot="1" x14ac:dyDescent="0.4">
      <c r="A6" s="837"/>
      <c r="B6" s="838"/>
      <c r="C6" s="838"/>
      <c r="D6" s="838"/>
      <c r="E6" s="930" t="s">
        <v>20</v>
      </c>
      <c r="F6" s="839" t="s">
        <v>20</v>
      </c>
      <c r="G6" s="840" t="s">
        <v>20</v>
      </c>
      <c r="H6" s="840" t="s">
        <v>21</v>
      </c>
      <c r="I6" s="841" t="s">
        <v>20</v>
      </c>
      <c r="J6" s="901" t="s">
        <v>21</v>
      </c>
      <c r="K6" s="843" t="s">
        <v>20</v>
      </c>
      <c r="L6" s="843" t="s">
        <v>21</v>
      </c>
    </row>
    <row r="7" spans="1:12" ht="16.2" thickTop="1" x14ac:dyDescent="0.3">
      <c r="A7" s="244" t="s">
        <v>22</v>
      </c>
      <c r="B7" s="244"/>
      <c r="C7" s="244"/>
      <c r="D7" s="244"/>
      <c r="E7" s="918"/>
      <c r="F7" s="654"/>
      <c r="G7" s="244"/>
      <c r="H7" s="244"/>
      <c r="I7" s="244"/>
      <c r="J7" s="902"/>
      <c r="K7" s="701"/>
      <c r="L7" s="701"/>
    </row>
    <row r="8" spans="1:12" x14ac:dyDescent="0.3">
      <c r="A8" s="244"/>
      <c r="B8" s="244"/>
      <c r="C8" s="244"/>
      <c r="D8" s="244"/>
      <c r="E8" s="918"/>
      <c r="F8" s="654"/>
      <c r="G8" s="244"/>
      <c r="H8" s="244"/>
      <c r="I8" s="244"/>
      <c r="J8" s="902"/>
      <c r="K8" s="701"/>
      <c r="L8" s="701"/>
    </row>
    <row r="9" spans="1:12" x14ac:dyDescent="0.3">
      <c r="A9" s="485" t="s">
        <v>23</v>
      </c>
      <c r="B9" s="486" t="s">
        <v>24</v>
      </c>
      <c r="C9" s="486"/>
      <c r="D9" s="486" t="s">
        <v>25</v>
      </c>
      <c r="E9" s="919"/>
      <c r="F9" s="655"/>
      <c r="G9" s="486"/>
      <c r="H9" s="486"/>
      <c r="I9" s="707"/>
      <c r="J9" s="903"/>
      <c r="K9" s="708"/>
      <c r="L9" s="708"/>
    </row>
    <row r="10" spans="1:12" x14ac:dyDescent="0.3">
      <c r="A10" s="244" t="s">
        <v>26</v>
      </c>
      <c r="B10" s="244"/>
      <c r="C10" s="244"/>
      <c r="D10" s="244"/>
      <c r="E10" s="918"/>
      <c r="F10" s="654"/>
      <c r="G10" s="244"/>
      <c r="H10" s="244"/>
      <c r="I10" s="493"/>
      <c r="J10" s="904"/>
      <c r="K10" s="714"/>
      <c r="L10" s="714"/>
    </row>
    <row r="11" spans="1:12" x14ac:dyDescent="0.3">
      <c r="A11" s="462" t="s">
        <v>368</v>
      </c>
      <c r="B11" s="463">
        <v>15300</v>
      </c>
      <c r="C11" s="463"/>
      <c r="D11" s="464">
        <v>38.75</v>
      </c>
      <c r="E11" s="920"/>
      <c r="F11" s="657"/>
      <c r="G11" s="238"/>
      <c r="H11" s="238"/>
      <c r="I11" s="493"/>
      <c r="J11" s="904"/>
      <c r="K11" s="720">
        <v>592875</v>
      </c>
      <c r="L11" s="720">
        <v>538555.37</v>
      </c>
    </row>
    <row r="12" spans="1:12" x14ac:dyDescent="0.3">
      <c r="A12" s="462" t="s">
        <v>377</v>
      </c>
      <c r="B12" s="463">
        <v>13302</v>
      </c>
      <c r="C12" s="463"/>
      <c r="D12" s="464">
        <v>38</v>
      </c>
      <c r="E12" s="920"/>
      <c r="F12" s="656"/>
      <c r="G12" s="464"/>
      <c r="H12" s="464"/>
      <c r="I12" s="722">
        <v>549632</v>
      </c>
      <c r="J12" s="904">
        <v>505481</v>
      </c>
      <c r="K12" s="720"/>
    </row>
    <row r="13" spans="1:12" x14ac:dyDescent="0.3">
      <c r="A13" s="462" t="s">
        <v>390</v>
      </c>
      <c r="B13" s="463">
        <v>13500</v>
      </c>
      <c r="C13" s="463"/>
      <c r="D13" s="464">
        <v>39</v>
      </c>
      <c r="E13" s="920"/>
      <c r="F13" s="847"/>
      <c r="G13" s="848">
        <f>+D13*B13</f>
        <v>526500</v>
      </c>
      <c r="H13" s="848">
        <v>490497.31</v>
      </c>
      <c r="I13" s="722"/>
      <c r="J13" s="905"/>
      <c r="K13" s="720"/>
      <c r="L13" s="720"/>
    </row>
    <row r="14" spans="1:12" x14ac:dyDescent="0.3">
      <c r="A14" s="850" t="s">
        <v>434</v>
      </c>
      <c r="B14" s="851">
        <v>13000</v>
      </c>
      <c r="C14" s="851"/>
      <c r="D14" s="852">
        <v>41.5</v>
      </c>
      <c r="E14" s="920"/>
      <c r="F14" s="656">
        <f>+D14*B14</f>
        <v>539500</v>
      </c>
      <c r="G14" s="848"/>
      <c r="H14" s="848"/>
      <c r="I14" s="722"/>
      <c r="J14" s="905"/>
      <c r="K14" s="720"/>
      <c r="L14" s="720"/>
    </row>
    <row r="15" spans="1:12" x14ac:dyDescent="0.3">
      <c r="A15" s="850" t="s">
        <v>483</v>
      </c>
      <c r="B15" s="851">
        <v>12555</v>
      </c>
      <c r="C15" s="851"/>
      <c r="D15" s="852">
        <v>41.5</v>
      </c>
      <c r="E15" s="904">
        <f>B15*D15</f>
        <v>521032.5</v>
      </c>
      <c r="F15" s="656"/>
      <c r="G15" s="848"/>
      <c r="H15" s="848"/>
      <c r="I15" s="722"/>
      <c r="J15" s="905"/>
      <c r="K15" s="720"/>
      <c r="L15" s="720"/>
    </row>
    <row r="16" spans="1:12" x14ac:dyDescent="0.3">
      <c r="A16" s="462"/>
      <c r="B16" s="463"/>
      <c r="C16" s="463"/>
      <c r="D16" s="464"/>
      <c r="E16" s="904"/>
      <c r="F16" s="656"/>
      <c r="G16" s="848"/>
      <c r="H16" s="848"/>
      <c r="I16" s="722"/>
      <c r="J16" s="904"/>
      <c r="K16" s="720"/>
      <c r="L16" s="720"/>
    </row>
    <row r="17" spans="1:12" x14ac:dyDescent="0.3">
      <c r="A17" s="244" t="s">
        <v>488</v>
      </c>
      <c r="B17" s="244"/>
      <c r="C17" s="244" t="s">
        <v>10</v>
      </c>
      <c r="D17" s="238" t="s">
        <v>10</v>
      </c>
      <c r="E17" s="922"/>
      <c r="F17" s="657"/>
      <c r="G17" s="238"/>
      <c r="H17" s="238"/>
      <c r="I17" s="493"/>
      <c r="J17" s="904"/>
      <c r="K17" s="720"/>
      <c r="L17" s="714"/>
    </row>
    <row r="18" spans="1:12" x14ac:dyDescent="0.3">
      <c r="A18" s="465" t="str">
        <f>A11</f>
        <v>FY 2011-2012</v>
      </c>
      <c r="B18" s="466"/>
      <c r="C18" s="466"/>
      <c r="D18" s="467"/>
      <c r="E18" s="906"/>
      <c r="F18" s="657"/>
      <c r="G18" s="238"/>
      <c r="H18" s="238"/>
      <c r="I18" s="493"/>
      <c r="J18" s="904"/>
      <c r="K18" s="720">
        <v>22500</v>
      </c>
      <c r="L18" s="729">
        <v>34420</v>
      </c>
    </row>
    <row r="19" spans="1:12" x14ac:dyDescent="0.3">
      <c r="A19" s="465" t="str">
        <f>A12</f>
        <v>FY 2012-2013</v>
      </c>
      <c r="B19" s="466"/>
      <c r="C19" s="466"/>
      <c r="D19" s="467"/>
      <c r="E19" s="906"/>
      <c r="F19" s="853"/>
      <c r="G19" s="467"/>
      <c r="H19" s="467"/>
      <c r="I19" s="727">
        <v>22500</v>
      </c>
      <c r="J19" s="906">
        <v>30326</v>
      </c>
      <c r="K19" s="728"/>
    </row>
    <row r="20" spans="1:12" x14ac:dyDescent="0.3">
      <c r="A20" s="465" t="str">
        <f>A13</f>
        <v>FY 2013-2014</v>
      </c>
      <c r="B20" s="466"/>
      <c r="C20" s="466"/>
      <c r="D20" s="467"/>
      <c r="E20" s="906"/>
      <c r="G20" s="726">
        <v>22500</v>
      </c>
      <c r="H20" s="726">
        <v>34276</v>
      </c>
      <c r="I20" s="727"/>
      <c r="J20" s="906"/>
      <c r="K20" s="728"/>
      <c r="L20" s="729"/>
    </row>
    <row r="21" spans="1:12" x14ac:dyDescent="0.3">
      <c r="A21" s="855" t="s">
        <v>437</v>
      </c>
      <c r="B21" s="856"/>
      <c r="C21" s="856"/>
      <c r="D21" s="857"/>
      <c r="E21" s="906"/>
      <c r="F21" s="858">
        <v>30000</v>
      </c>
      <c r="G21" s="726"/>
      <c r="H21" s="726"/>
      <c r="I21" s="727"/>
      <c r="J21" s="906"/>
      <c r="K21" s="728"/>
      <c r="L21" s="729"/>
    </row>
    <row r="22" spans="1:12" x14ac:dyDescent="0.3">
      <c r="A22" s="855" t="s">
        <v>483</v>
      </c>
      <c r="B22" s="856"/>
      <c r="C22" s="856"/>
      <c r="D22" s="857"/>
      <c r="E22" s="906">
        <v>33000</v>
      </c>
      <c r="F22" s="858"/>
      <c r="G22" s="726"/>
      <c r="H22" s="726"/>
      <c r="I22" s="727"/>
      <c r="J22" s="906"/>
      <c r="K22" s="728"/>
      <c r="L22" s="729"/>
    </row>
    <row r="23" spans="1:12" x14ac:dyDescent="0.3">
      <c r="A23" s="855"/>
      <c r="B23" s="856"/>
      <c r="C23" s="856"/>
      <c r="D23" s="857"/>
      <c r="E23" s="906"/>
      <c r="F23" s="858"/>
      <c r="G23" s="726"/>
      <c r="H23" s="726"/>
      <c r="I23" s="727"/>
      <c r="J23" s="906"/>
      <c r="K23" s="728"/>
      <c r="L23" s="729"/>
    </row>
    <row r="24" spans="1:12" x14ac:dyDescent="0.3">
      <c r="A24" s="855" t="s">
        <v>341</v>
      </c>
      <c r="B24" s="856"/>
      <c r="C24" s="856"/>
      <c r="D24" s="857"/>
      <c r="E24" s="906">
        <v>2500</v>
      </c>
      <c r="F24" s="858">
        <v>5000</v>
      </c>
      <c r="G24" s="726">
        <v>2500</v>
      </c>
      <c r="H24" s="726">
        <v>1431.3</v>
      </c>
      <c r="I24" s="727">
        <v>5000</v>
      </c>
      <c r="J24" s="906">
        <v>10323</v>
      </c>
      <c r="K24" s="729">
        <v>5000</v>
      </c>
      <c r="L24" s="729">
        <v>4674.8</v>
      </c>
    </row>
    <row r="25" spans="1:12" x14ac:dyDescent="0.3">
      <c r="A25" s="850" t="s">
        <v>295</v>
      </c>
      <c r="B25" s="850"/>
      <c r="C25" s="850"/>
      <c r="D25" s="850"/>
      <c r="E25" s="904">
        <v>30000</v>
      </c>
      <c r="F25" s="859">
        <v>44000</v>
      </c>
      <c r="G25" s="721">
        <v>44000</v>
      </c>
      <c r="H25" s="721">
        <v>44000</v>
      </c>
      <c r="I25" s="722">
        <v>40800</v>
      </c>
      <c r="J25" s="904">
        <v>40800</v>
      </c>
      <c r="K25" s="720">
        <v>40000</v>
      </c>
      <c r="L25" s="720">
        <v>40000</v>
      </c>
    </row>
    <row r="26" spans="1:12" x14ac:dyDescent="0.3">
      <c r="A26" s="705" t="s">
        <v>280</v>
      </c>
      <c r="B26" s="463"/>
      <c r="C26" s="463"/>
      <c r="D26" s="464"/>
      <c r="E26" s="904">
        <v>4500</v>
      </c>
      <c r="F26" s="859">
        <v>7500</v>
      </c>
      <c r="G26" s="721">
        <v>7500</v>
      </c>
      <c r="H26" s="721">
        <v>5189.32</v>
      </c>
      <c r="I26" s="722">
        <v>7500</v>
      </c>
      <c r="J26" s="904">
        <v>7223</v>
      </c>
      <c r="K26" s="720">
        <v>10000</v>
      </c>
      <c r="L26" s="720">
        <v>20385</v>
      </c>
    </row>
    <row r="27" spans="1:12" x14ac:dyDescent="0.3">
      <c r="A27" s="688" t="s">
        <v>35</v>
      </c>
      <c r="B27" s="860"/>
      <c r="C27" s="860"/>
      <c r="D27" s="860"/>
      <c r="E27" s="922">
        <v>10000</v>
      </c>
      <c r="F27" s="861">
        <v>5000</v>
      </c>
      <c r="G27" s="862">
        <v>5000</v>
      </c>
      <c r="H27" s="862">
        <v>11206.34</v>
      </c>
      <c r="I27" s="816">
        <v>10000</v>
      </c>
      <c r="J27" s="904"/>
      <c r="K27" s="720">
        <v>10000</v>
      </c>
      <c r="L27" s="714"/>
    </row>
    <row r="28" spans="1:12" x14ac:dyDescent="0.3">
      <c r="A28" s="244" t="s">
        <v>38</v>
      </c>
      <c r="B28" s="244"/>
      <c r="C28" s="244"/>
      <c r="D28" s="244"/>
      <c r="E28" s="922"/>
      <c r="F28" s="654"/>
      <c r="G28" s="244"/>
      <c r="H28" s="244"/>
      <c r="I28" s="493"/>
      <c r="J28" s="904">
        <v>0</v>
      </c>
      <c r="K28" s="720"/>
    </row>
    <row r="29" spans="1:12" x14ac:dyDescent="0.3">
      <c r="A29" s="244" t="str">
        <f>A11</f>
        <v>FY 2011-2012</v>
      </c>
      <c r="B29" s="468">
        <f>B11</f>
        <v>15300</v>
      </c>
      <c r="C29" s="468"/>
      <c r="D29" s="467">
        <v>0</v>
      </c>
      <c r="E29" s="906"/>
      <c r="F29" s="657"/>
      <c r="G29" s="238"/>
      <c r="H29" s="238"/>
      <c r="I29" s="493"/>
      <c r="J29" s="904"/>
      <c r="K29" s="720"/>
      <c r="L29" s="714"/>
    </row>
    <row r="30" spans="1:12" x14ac:dyDescent="0.3">
      <c r="A30" s="244" t="s">
        <v>40</v>
      </c>
      <c r="B30" s="468">
        <v>250</v>
      </c>
      <c r="C30" s="468"/>
      <c r="D30" s="238">
        <v>8</v>
      </c>
      <c r="E30" s="922"/>
      <c r="F30" s="657"/>
      <c r="G30" s="238"/>
      <c r="H30" s="238"/>
      <c r="I30" s="493"/>
      <c r="K30" s="720">
        <v>2000</v>
      </c>
      <c r="L30" s="714">
        <v>513.77</v>
      </c>
    </row>
    <row r="31" spans="1:12" x14ac:dyDescent="0.3">
      <c r="A31" s="465" t="str">
        <f>A12</f>
        <v>FY 2012-2013</v>
      </c>
      <c r="B31" s="466">
        <f>B12</f>
        <v>13302</v>
      </c>
      <c r="C31" s="466"/>
      <c r="D31" s="467"/>
      <c r="E31" s="906"/>
      <c r="F31" s="853"/>
      <c r="G31" s="467"/>
      <c r="H31" s="467"/>
      <c r="I31" s="722">
        <f>B31*D31</f>
        <v>0</v>
      </c>
      <c r="K31" s="720"/>
      <c r="L31" s="720"/>
    </row>
    <row r="32" spans="1:12" x14ac:dyDescent="0.3">
      <c r="A32" s="244" t="s">
        <v>40</v>
      </c>
      <c r="B32" s="463">
        <v>100</v>
      </c>
      <c r="C32" s="463"/>
      <c r="D32" s="464">
        <v>8</v>
      </c>
      <c r="E32" s="904"/>
      <c r="F32" s="656"/>
      <c r="G32" s="464"/>
      <c r="H32" s="464"/>
      <c r="I32" s="722">
        <f>B32*D32</f>
        <v>800</v>
      </c>
      <c r="J32" s="904">
        <v>328</v>
      </c>
      <c r="K32" s="720"/>
      <c r="L32" s="720"/>
    </row>
    <row r="33" spans="1:12" x14ac:dyDescent="0.3">
      <c r="A33" s="244" t="s">
        <v>426</v>
      </c>
      <c r="B33" s="463">
        <v>13500</v>
      </c>
      <c r="C33" s="463"/>
      <c r="D33" s="464"/>
      <c r="E33" s="904"/>
      <c r="F33" s="656"/>
      <c r="G33" s="464"/>
      <c r="H33" s="464"/>
      <c r="I33" s="722"/>
      <c r="J33" s="904"/>
      <c r="K33" s="720"/>
      <c r="L33" s="720"/>
    </row>
    <row r="34" spans="1:12" x14ac:dyDescent="0.3">
      <c r="A34" s="244" t="s">
        <v>40</v>
      </c>
      <c r="B34" s="463">
        <v>100</v>
      </c>
      <c r="C34" s="463"/>
      <c r="D34" s="464">
        <v>8</v>
      </c>
      <c r="E34" s="904"/>
      <c r="G34" s="721">
        <v>800</v>
      </c>
      <c r="H34" s="721">
        <v>320</v>
      </c>
      <c r="I34" s="722"/>
      <c r="J34" s="904"/>
      <c r="K34" s="720"/>
      <c r="L34" s="720"/>
    </row>
    <row r="35" spans="1:12" x14ac:dyDescent="0.3">
      <c r="A35" s="244" t="s">
        <v>434</v>
      </c>
      <c r="B35" s="463">
        <v>13000</v>
      </c>
      <c r="C35" s="463"/>
      <c r="D35" s="464"/>
      <c r="E35" s="904"/>
      <c r="F35" s="718"/>
      <c r="G35" s="721"/>
      <c r="H35" s="721"/>
      <c r="I35" s="722"/>
      <c r="J35" s="904"/>
      <c r="K35" s="720"/>
      <c r="L35" s="720"/>
    </row>
    <row r="36" spans="1:12" x14ac:dyDescent="0.3">
      <c r="A36" s="244" t="s">
        <v>40</v>
      </c>
      <c r="B36" s="463">
        <v>50</v>
      </c>
      <c r="C36" s="463"/>
      <c r="D36" s="464">
        <v>8</v>
      </c>
      <c r="E36" s="904"/>
      <c r="F36" s="718">
        <v>400</v>
      </c>
      <c r="G36" s="721"/>
      <c r="H36" s="721"/>
      <c r="I36" s="722"/>
      <c r="J36" s="904"/>
      <c r="K36" s="720"/>
      <c r="L36" s="720"/>
    </row>
    <row r="37" spans="1:12" x14ac:dyDescent="0.3">
      <c r="A37" s="244" t="s">
        <v>485</v>
      </c>
      <c r="B37" s="463">
        <v>40</v>
      </c>
      <c r="C37" s="463"/>
      <c r="D37" s="464">
        <v>8</v>
      </c>
      <c r="E37" s="904">
        <v>320</v>
      </c>
      <c r="F37" s="718"/>
      <c r="G37" s="721"/>
      <c r="H37" s="721"/>
      <c r="I37" s="722"/>
      <c r="J37" s="904"/>
      <c r="K37" s="720"/>
      <c r="L37" s="720"/>
    </row>
    <row r="38" spans="1:12" x14ac:dyDescent="0.3">
      <c r="A38" s="244" t="s">
        <v>209</v>
      </c>
      <c r="B38" s="239"/>
      <c r="C38" s="239"/>
      <c r="D38" s="239"/>
      <c r="E38" s="949"/>
      <c r="F38" s="715"/>
      <c r="G38" s="713"/>
      <c r="H38" s="713"/>
      <c r="I38" s="493"/>
      <c r="J38" s="904"/>
      <c r="K38" s="720"/>
      <c r="L38" s="714"/>
    </row>
    <row r="39" spans="1:12" x14ac:dyDescent="0.3">
      <c r="A39" s="244" t="str">
        <f>A11</f>
        <v>FY 2011-2012</v>
      </c>
      <c r="B39" s="468">
        <f>+B11</f>
        <v>15300</v>
      </c>
      <c r="C39" s="468"/>
      <c r="D39" s="464">
        <v>1.25</v>
      </c>
      <c r="E39" s="904"/>
      <c r="F39" s="715"/>
      <c r="G39" s="713"/>
      <c r="H39" s="713"/>
      <c r="I39" s="493"/>
      <c r="J39" s="905"/>
      <c r="K39" s="720">
        <v>19125</v>
      </c>
      <c r="L39" s="714">
        <v>17417.86</v>
      </c>
    </row>
    <row r="40" spans="1:12" x14ac:dyDescent="0.3">
      <c r="A40" s="462" t="str">
        <f>$A$12</f>
        <v>FY 2012-2013</v>
      </c>
      <c r="B40" s="463">
        <f>+B12</f>
        <v>13302</v>
      </c>
      <c r="C40" s="463"/>
      <c r="D40" s="464">
        <v>2</v>
      </c>
      <c r="E40" s="904"/>
      <c r="F40" s="718"/>
      <c r="G40" s="721"/>
      <c r="H40" s="721"/>
      <c r="I40" s="722">
        <v>28928</v>
      </c>
      <c r="J40" s="904">
        <v>26600</v>
      </c>
      <c r="K40" s="720"/>
      <c r="L40" s="720"/>
    </row>
    <row r="41" spans="1:12" x14ac:dyDescent="0.3">
      <c r="A41" s="462" t="s">
        <v>390</v>
      </c>
      <c r="B41" s="463">
        <f>+B13</f>
        <v>13500</v>
      </c>
      <c r="C41" s="463"/>
      <c r="D41" s="464">
        <v>3</v>
      </c>
      <c r="E41" s="904"/>
      <c r="F41" s="847"/>
      <c r="G41" s="721">
        <f>+D41*B41</f>
        <v>40500</v>
      </c>
      <c r="H41" s="721">
        <v>37718.69</v>
      </c>
      <c r="I41" s="722"/>
      <c r="J41" s="904"/>
      <c r="K41" s="720"/>
      <c r="L41" s="720"/>
    </row>
    <row r="42" spans="1:12" x14ac:dyDescent="0.3">
      <c r="A42" s="462" t="s">
        <v>437</v>
      </c>
      <c r="B42" s="851">
        <v>13000</v>
      </c>
      <c r="C42" s="851"/>
      <c r="D42" s="852">
        <v>1.5</v>
      </c>
      <c r="E42" s="904"/>
      <c r="F42" s="718">
        <f>+D42*B42</f>
        <v>19500</v>
      </c>
      <c r="G42" s="721"/>
      <c r="H42" s="721"/>
      <c r="I42" s="722"/>
      <c r="J42" s="904"/>
      <c r="K42" s="720"/>
      <c r="L42" s="720"/>
    </row>
    <row r="43" spans="1:12" x14ac:dyDescent="0.3">
      <c r="A43" s="462" t="s">
        <v>483</v>
      </c>
      <c r="B43" s="851">
        <f>B15</f>
        <v>12555</v>
      </c>
      <c r="C43" s="851"/>
      <c r="D43" s="852">
        <v>2.5</v>
      </c>
      <c r="E43" s="904">
        <f>B43*D43</f>
        <v>31387.5</v>
      </c>
      <c r="F43" s="718"/>
      <c r="G43" s="721"/>
      <c r="H43" s="721"/>
      <c r="I43" s="722"/>
      <c r="J43" s="904"/>
      <c r="K43" s="720"/>
      <c r="L43" s="720"/>
    </row>
    <row r="44" spans="1:12" x14ac:dyDescent="0.3">
      <c r="A44" s="462"/>
      <c r="B44" s="463"/>
      <c r="C44" s="463"/>
      <c r="D44" s="464"/>
      <c r="E44" s="904"/>
      <c r="F44" s="656"/>
      <c r="G44" s="848"/>
      <c r="H44" s="848"/>
      <c r="I44" s="722"/>
      <c r="J44" s="904"/>
      <c r="K44" s="720"/>
      <c r="L44" s="720"/>
    </row>
    <row r="45" spans="1:12" x14ac:dyDescent="0.3">
      <c r="A45" s="462" t="s">
        <v>328</v>
      </c>
      <c r="B45" s="463"/>
      <c r="C45" s="463"/>
      <c r="D45" s="721"/>
      <c r="E45" s="904">
        <v>1000</v>
      </c>
      <c r="F45" s="718">
        <v>7000</v>
      </c>
      <c r="G45" s="721">
        <v>7000</v>
      </c>
      <c r="H45" s="721">
        <v>1675</v>
      </c>
      <c r="I45" s="722"/>
      <c r="J45" s="904">
        <v>940</v>
      </c>
      <c r="K45" s="720">
        <v>0</v>
      </c>
      <c r="L45" s="720"/>
    </row>
    <row r="46" spans="1:12" x14ac:dyDescent="0.3">
      <c r="A46" s="462" t="s">
        <v>248</v>
      </c>
      <c r="B46" s="463"/>
      <c r="C46" s="463"/>
      <c r="D46" s="721"/>
      <c r="E46" s="904">
        <v>6500</v>
      </c>
      <c r="F46" s="718">
        <v>5000</v>
      </c>
      <c r="G46" s="721">
        <v>5000</v>
      </c>
      <c r="H46" s="721">
        <v>3700.91</v>
      </c>
      <c r="I46" s="722">
        <v>5000</v>
      </c>
      <c r="J46" s="904">
        <v>3365</v>
      </c>
      <c r="K46" s="720">
        <v>15000</v>
      </c>
      <c r="L46" s="720">
        <v>7674.92</v>
      </c>
    </row>
    <row r="47" spans="1:12" x14ac:dyDescent="0.3">
      <c r="A47" s="462" t="s">
        <v>380</v>
      </c>
      <c r="B47" s="463"/>
      <c r="C47" s="463"/>
      <c r="D47" s="721"/>
      <c r="E47" s="904">
        <v>100</v>
      </c>
      <c r="F47" s="718">
        <v>500</v>
      </c>
      <c r="G47" s="721">
        <v>500</v>
      </c>
      <c r="H47" s="721">
        <v>182.83</v>
      </c>
      <c r="I47" s="722"/>
      <c r="J47" s="904">
        <v>308</v>
      </c>
      <c r="K47" s="720"/>
      <c r="L47" s="720">
        <v>546.54999999999995</v>
      </c>
    </row>
    <row r="48" spans="1:12" x14ac:dyDescent="0.3">
      <c r="A48" s="462" t="s">
        <v>342</v>
      </c>
      <c r="B48" s="463"/>
      <c r="C48" s="463"/>
      <c r="D48" s="721"/>
      <c r="E48" s="904">
        <v>99250</v>
      </c>
      <c r="F48" s="718">
        <v>99250</v>
      </c>
      <c r="G48" s="721">
        <v>99250</v>
      </c>
      <c r="H48" s="721">
        <v>99250</v>
      </c>
      <c r="I48" s="722">
        <v>77000</v>
      </c>
      <c r="J48" s="904">
        <v>77000</v>
      </c>
      <c r="K48" s="720">
        <v>75500</v>
      </c>
      <c r="L48" s="720">
        <v>75500</v>
      </c>
    </row>
    <row r="49" spans="1:12" x14ac:dyDescent="0.3">
      <c r="A49" s="462" t="s">
        <v>42</v>
      </c>
      <c r="B49" s="246"/>
      <c r="C49" s="246"/>
      <c r="D49" s="733"/>
      <c r="E49" s="907">
        <v>6250</v>
      </c>
      <c r="F49" s="736">
        <v>6000</v>
      </c>
      <c r="G49" s="733">
        <v>6250</v>
      </c>
      <c r="H49" s="733">
        <v>6364.92</v>
      </c>
      <c r="I49" s="734">
        <v>5850</v>
      </c>
      <c r="J49" s="907">
        <v>6450</v>
      </c>
      <c r="K49" s="735">
        <v>5850</v>
      </c>
      <c r="L49" s="735">
        <v>6432.96</v>
      </c>
    </row>
    <row r="50" spans="1:12" x14ac:dyDescent="0.3">
      <c r="A50" s="462" t="s">
        <v>394</v>
      </c>
      <c r="B50" s="246"/>
      <c r="C50" s="246"/>
      <c r="D50" s="733"/>
      <c r="E50" s="907">
        <v>5750</v>
      </c>
      <c r="F50" s="736">
        <v>5500</v>
      </c>
      <c r="G50" s="733">
        <v>2150</v>
      </c>
      <c r="H50" s="733">
        <v>5670</v>
      </c>
      <c r="I50" s="734">
        <v>0</v>
      </c>
      <c r="J50" s="907">
        <v>3958</v>
      </c>
      <c r="K50" s="735"/>
      <c r="L50" s="735">
        <v>3140</v>
      </c>
    </row>
    <row r="51" spans="1:12" x14ac:dyDescent="0.3">
      <c r="A51" s="244" t="s">
        <v>441</v>
      </c>
      <c r="B51" s="136"/>
      <c r="C51" s="136"/>
      <c r="D51" s="721"/>
      <c r="E51" s="904">
        <v>20000</v>
      </c>
      <c r="F51" s="761">
        <v>34500</v>
      </c>
      <c r="G51" s="759">
        <v>22000</v>
      </c>
      <c r="H51" s="726">
        <v>17659.669999999998</v>
      </c>
      <c r="I51" s="722">
        <v>30000</v>
      </c>
      <c r="J51" s="904">
        <v>29746</v>
      </c>
      <c r="K51" s="720">
        <v>30000</v>
      </c>
      <c r="L51" s="720">
        <v>27029.119999999999</v>
      </c>
    </row>
    <row r="52" spans="1:12" ht="16.2" thickBot="1" x14ac:dyDescent="0.35">
      <c r="A52" s="9" t="s">
        <v>44</v>
      </c>
      <c r="B52" s="63"/>
      <c r="C52" s="63"/>
      <c r="D52" s="62"/>
      <c r="E52" s="950">
        <f t="shared" ref="E52:L52" si="0">SUM(E9:E51)</f>
        <v>771590</v>
      </c>
      <c r="F52" s="865">
        <f t="shared" si="0"/>
        <v>808650</v>
      </c>
      <c r="G52" s="866">
        <f t="shared" si="0"/>
        <v>791450</v>
      </c>
      <c r="H52" s="866">
        <f t="shared" si="0"/>
        <v>759142.29</v>
      </c>
      <c r="I52" s="739">
        <f t="shared" si="0"/>
        <v>783010</v>
      </c>
      <c r="J52" s="908">
        <f t="shared" si="0"/>
        <v>742848</v>
      </c>
      <c r="K52" s="740">
        <f t="shared" si="0"/>
        <v>827850</v>
      </c>
      <c r="L52" s="740">
        <f t="shared" si="0"/>
        <v>776290.35000000009</v>
      </c>
    </row>
    <row r="53" spans="1:12" ht="16.2" thickTop="1" x14ac:dyDescent="0.3">
      <c r="A53" s="49"/>
      <c r="B53" s="49"/>
      <c r="C53" s="49"/>
      <c r="D53" s="49"/>
      <c r="E53" s="922"/>
      <c r="F53" s="654" t="s">
        <v>10</v>
      </c>
      <c r="G53" s="49" t="s">
        <v>10</v>
      </c>
      <c r="H53" s="49"/>
      <c r="I53" s="125"/>
      <c r="J53" s="904"/>
      <c r="K53" s="714"/>
      <c r="L53" s="714"/>
    </row>
    <row r="54" spans="1:12" x14ac:dyDescent="0.3">
      <c r="A54" s="9" t="s">
        <v>46</v>
      </c>
      <c r="B54" s="63"/>
      <c r="C54" s="63"/>
      <c r="D54" s="62"/>
      <c r="E54" s="922"/>
      <c r="F54" s="657"/>
      <c r="G54" s="62"/>
      <c r="H54" s="62"/>
      <c r="I54" s="125"/>
      <c r="J54" s="904"/>
      <c r="K54" s="714"/>
      <c r="L54" s="714"/>
    </row>
    <row r="55" spans="1:12" x14ac:dyDescent="0.3">
      <c r="A55" s="9" t="s">
        <v>47</v>
      </c>
      <c r="B55" s="63"/>
      <c r="C55" s="63"/>
      <c r="D55" s="62"/>
      <c r="E55" s="922"/>
      <c r="F55" s="657"/>
      <c r="G55" s="62"/>
      <c r="H55" s="62"/>
      <c r="I55" s="125"/>
      <c r="J55" s="904"/>
      <c r="K55" s="714"/>
      <c r="L55" s="714"/>
    </row>
    <row r="56" spans="1:12" x14ac:dyDescent="0.3">
      <c r="A56" s="244" t="s">
        <v>343</v>
      </c>
      <c r="B56" s="468"/>
      <c r="C56" s="468"/>
      <c r="D56" s="244"/>
      <c r="E56" s="904">
        <v>4250</v>
      </c>
      <c r="F56" s="718">
        <v>2850</v>
      </c>
      <c r="G56" s="721">
        <v>2850</v>
      </c>
      <c r="H56" s="721">
        <v>2976.91</v>
      </c>
      <c r="I56" s="493">
        <v>2700</v>
      </c>
      <c r="J56" s="904">
        <v>2700</v>
      </c>
      <c r="K56" s="720">
        <v>2250</v>
      </c>
      <c r="L56" s="714">
        <v>3243</v>
      </c>
    </row>
    <row r="57" spans="1:12" x14ac:dyDescent="0.3">
      <c r="A57" s="244" t="s">
        <v>484</v>
      </c>
      <c r="B57" s="468"/>
      <c r="C57" s="468"/>
      <c r="D57" s="244"/>
      <c r="E57" s="922">
        <v>4700</v>
      </c>
      <c r="F57" s="715">
        <v>3150</v>
      </c>
      <c r="G57" s="713">
        <v>2150</v>
      </c>
      <c r="H57" s="713">
        <v>4636.95</v>
      </c>
      <c r="I57" s="493"/>
      <c r="J57" s="904">
        <v>2533</v>
      </c>
      <c r="K57" s="720"/>
      <c r="L57" s="714">
        <v>965.9</v>
      </c>
    </row>
    <row r="58" spans="1:12" x14ac:dyDescent="0.3">
      <c r="A58" s="244" t="s">
        <v>177</v>
      </c>
      <c r="B58" s="468"/>
      <c r="C58" s="468"/>
      <c r="D58" s="244"/>
      <c r="E58" s="922">
        <v>100</v>
      </c>
      <c r="F58" s="715">
        <v>100</v>
      </c>
      <c r="G58" s="713">
        <v>100</v>
      </c>
      <c r="H58" s="713">
        <v>10.72</v>
      </c>
      <c r="I58" s="493">
        <v>100</v>
      </c>
      <c r="J58" s="904">
        <v>-16</v>
      </c>
      <c r="K58" s="720">
        <v>100</v>
      </c>
      <c r="L58" s="714">
        <v>43.49</v>
      </c>
    </row>
    <row r="59" spans="1:12" x14ac:dyDescent="0.3">
      <c r="A59" s="462" t="s">
        <v>159</v>
      </c>
      <c r="B59" s="463"/>
      <c r="C59" s="463"/>
      <c r="D59" s="462"/>
      <c r="E59" s="904">
        <v>17500</v>
      </c>
      <c r="F59" s="718">
        <v>17000</v>
      </c>
      <c r="G59" s="721">
        <v>14000</v>
      </c>
      <c r="H59" s="721">
        <v>15562.8</v>
      </c>
      <c r="I59" s="722">
        <v>14000</v>
      </c>
      <c r="J59" s="904">
        <v>13345</v>
      </c>
      <c r="K59" s="720">
        <v>15000</v>
      </c>
      <c r="L59" s="720">
        <v>15544.39</v>
      </c>
    </row>
    <row r="60" spans="1:12" x14ac:dyDescent="0.3">
      <c r="A60" s="244" t="s">
        <v>161</v>
      </c>
      <c r="B60" s="468"/>
      <c r="C60" s="468"/>
      <c r="D60" s="244"/>
      <c r="E60" s="922">
        <v>2500</v>
      </c>
      <c r="F60" s="715">
        <v>3250</v>
      </c>
      <c r="G60" s="713">
        <v>2750</v>
      </c>
      <c r="H60" s="713">
        <v>2876.5</v>
      </c>
      <c r="I60" s="493">
        <v>2500</v>
      </c>
      <c r="J60" s="904">
        <v>3253</v>
      </c>
      <c r="K60" s="720">
        <v>1800</v>
      </c>
      <c r="L60" s="714">
        <v>2439.5</v>
      </c>
    </row>
    <row r="61" spans="1:12" x14ac:dyDescent="0.3">
      <c r="A61" s="244" t="s">
        <v>65</v>
      </c>
      <c r="B61" s="468"/>
      <c r="C61" s="468"/>
      <c r="D61" s="244"/>
      <c r="E61" s="922">
        <v>750</v>
      </c>
      <c r="F61" s="715">
        <v>2000</v>
      </c>
      <c r="G61" s="713">
        <v>4000</v>
      </c>
      <c r="H61" s="713">
        <v>456.03</v>
      </c>
      <c r="I61" s="493">
        <v>4000</v>
      </c>
      <c r="J61" s="904">
        <v>1371</v>
      </c>
      <c r="K61" s="720">
        <v>4400</v>
      </c>
      <c r="L61" s="714">
        <v>3864.51</v>
      </c>
    </row>
    <row r="62" spans="1:12" x14ac:dyDescent="0.3">
      <c r="A62" s="244" t="s">
        <v>229</v>
      </c>
      <c r="B62" s="468"/>
      <c r="C62" s="468"/>
      <c r="D62" s="244"/>
      <c r="E62" s="922">
        <v>3750</v>
      </c>
      <c r="F62" s="715">
        <v>3750</v>
      </c>
      <c r="G62" s="713">
        <v>3050</v>
      </c>
      <c r="H62" s="713">
        <v>2843.47</v>
      </c>
      <c r="I62" s="493">
        <v>3800</v>
      </c>
      <c r="J62" s="904">
        <v>3643</v>
      </c>
      <c r="K62" s="720">
        <v>4800</v>
      </c>
      <c r="L62" s="714">
        <v>3247.36</v>
      </c>
    </row>
    <row r="63" spans="1:12" x14ac:dyDescent="0.3">
      <c r="A63" s="244" t="s">
        <v>60</v>
      </c>
      <c r="B63" s="468"/>
      <c r="C63" s="468"/>
      <c r="D63" s="244"/>
      <c r="E63" s="922">
        <v>1000</v>
      </c>
      <c r="F63" s="715">
        <v>3000</v>
      </c>
      <c r="G63" s="713">
        <v>2600</v>
      </c>
      <c r="H63" s="713">
        <v>2439</v>
      </c>
      <c r="I63" s="493">
        <v>2800</v>
      </c>
      <c r="J63" s="904">
        <v>2461</v>
      </c>
      <c r="K63" s="720">
        <v>2800</v>
      </c>
      <c r="L63" s="714">
        <v>2250</v>
      </c>
    </row>
    <row r="64" spans="1:12" x14ac:dyDescent="0.3">
      <c r="A64" s="244" t="s">
        <v>246</v>
      </c>
      <c r="B64" s="468"/>
      <c r="C64" s="468"/>
      <c r="D64" s="244"/>
      <c r="E64" s="922">
        <v>4560</v>
      </c>
      <c r="F64" s="715">
        <v>4560</v>
      </c>
      <c r="G64" s="713">
        <v>4560</v>
      </c>
      <c r="H64" s="713">
        <v>2673.12</v>
      </c>
      <c r="I64" s="493">
        <v>5000</v>
      </c>
      <c r="J64" s="904">
        <v>6537</v>
      </c>
      <c r="K64" s="720">
        <v>6800</v>
      </c>
      <c r="L64" s="714">
        <v>4563.32</v>
      </c>
    </row>
    <row r="65" spans="1:12" x14ac:dyDescent="0.3">
      <c r="A65" s="244" t="s">
        <v>252</v>
      </c>
      <c r="B65" s="468"/>
      <c r="C65" s="468"/>
      <c r="D65" s="244"/>
      <c r="E65" s="922">
        <v>22000</v>
      </c>
      <c r="F65" s="715">
        <v>39500</v>
      </c>
      <c r="G65" s="713">
        <v>36500</v>
      </c>
      <c r="H65" s="713">
        <v>32504.81</v>
      </c>
      <c r="I65" s="493">
        <v>34000</v>
      </c>
      <c r="J65" s="904">
        <v>24660</v>
      </c>
      <c r="K65" s="720">
        <v>38575</v>
      </c>
      <c r="L65" s="714">
        <v>29565.21</v>
      </c>
    </row>
    <row r="66" spans="1:12" x14ac:dyDescent="0.3">
      <c r="A66" s="244" t="s">
        <v>176</v>
      </c>
      <c r="B66" s="468"/>
      <c r="C66" s="468"/>
      <c r="D66" s="244"/>
      <c r="E66" s="922">
        <v>150</v>
      </c>
      <c r="F66" s="715">
        <v>200</v>
      </c>
      <c r="G66" s="713">
        <v>200</v>
      </c>
      <c r="H66" s="713">
        <v>117.36</v>
      </c>
      <c r="I66" s="493">
        <v>100</v>
      </c>
      <c r="J66" s="904">
        <v>69</v>
      </c>
      <c r="K66" s="720">
        <v>100</v>
      </c>
      <c r="L66" s="714">
        <v>162.84</v>
      </c>
    </row>
    <row r="67" spans="1:12" x14ac:dyDescent="0.3">
      <c r="A67" s="244" t="s">
        <v>292</v>
      </c>
      <c r="B67" s="468"/>
      <c r="C67" s="468"/>
      <c r="D67" s="244"/>
      <c r="E67" s="922">
        <v>58500</v>
      </c>
      <c r="F67" s="715">
        <v>58142</v>
      </c>
      <c r="G67" s="713">
        <v>55750</v>
      </c>
      <c r="H67" s="713">
        <v>55397.05</v>
      </c>
      <c r="I67" s="493">
        <v>54930</v>
      </c>
      <c r="J67" s="904">
        <v>54729</v>
      </c>
      <c r="K67" s="720">
        <v>54240</v>
      </c>
      <c r="L67" s="714">
        <v>54184.07</v>
      </c>
    </row>
    <row r="68" spans="1:12" x14ac:dyDescent="0.3">
      <c r="A68" s="868" t="s">
        <v>57</v>
      </c>
      <c r="B68" s="468"/>
      <c r="C68" s="468"/>
      <c r="D68" s="244"/>
      <c r="E68" s="922">
        <v>5750</v>
      </c>
      <c r="F68" s="715">
        <v>5750</v>
      </c>
      <c r="G68" s="713">
        <v>5250</v>
      </c>
      <c r="H68" s="713">
        <v>5409.36</v>
      </c>
      <c r="I68" s="493">
        <v>5150</v>
      </c>
      <c r="J68" s="904">
        <v>5400</v>
      </c>
      <c r="K68" s="720">
        <v>5750</v>
      </c>
      <c r="L68" s="714">
        <v>5099.18</v>
      </c>
    </row>
    <row r="69" spans="1:12" x14ac:dyDescent="0.3">
      <c r="A69" s="868" t="s">
        <v>52</v>
      </c>
      <c r="B69" s="468"/>
      <c r="C69" s="468"/>
      <c r="D69" s="244"/>
      <c r="E69" s="922">
        <v>26000</v>
      </c>
      <c r="F69" s="718">
        <v>26500</v>
      </c>
      <c r="G69" s="721">
        <f>25410-481</f>
        <v>24929</v>
      </c>
      <c r="H69" s="721">
        <v>27319.94</v>
      </c>
      <c r="I69" s="493">
        <v>24400</v>
      </c>
      <c r="J69" s="904">
        <v>24272</v>
      </c>
      <c r="K69" s="720">
        <v>25250</v>
      </c>
      <c r="L69" s="714">
        <v>27173.85</v>
      </c>
    </row>
    <row r="70" spans="1:12" x14ac:dyDescent="0.3">
      <c r="A70" s="850" t="s">
        <v>489</v>
      </c>
      <c r="B70" s="463"/>
      <c r="C70" s="463"/>
      <c r="D70" s="462"/>
      <c r="E70" s="904">
        <v>25500</v>
      </c>
      <c r="F70" s="718">
        <v>23200</v>
      </c>
      <c r="G70" s="721">
        <v>21000</v>
      </c>
      <c r="H70" s="721">
        <v>21931.93</v>
      </c>
      <c r="I70" s="493">
        <v>24500</v>
      </c>
      <c r="J70" s="904">
        <v>22475</v>
      </c>
      <c r="K70" s="720">
        <v>27400</v>
      </c>
      <c r="L70" s="714">
        <v>26492.9</v>
      </c>
    </row>
    <row r="71" spans="1:12" x14ac:dyDescent="0.3">
      <c r="A71" s="244" t="s">
        <v>211</v>
      </c>
      <c r="B71" s="468"/>
      <c r="C71" s="468"/>
      <c r="D71" s="244"/>
      <c r="E71" s="922">
        <v>3650</v>
      </c>
      <c r="F71" s="718">
        <v>4000</v>
      </c>
      <c r="G71" s="721">
        <v>4000</v>
      </c>
      <c r="H71" s="721">
        <v>3314.38</v>
      </c>
      <c r="I71" s="493">
        <v>3200</v>
      </c>
      <c r="J71" s="904">
        <v>3884</v>
      </c>
      <c r="K71" s="720">
        <v>3000</v>
      </c>
      <c r="L71" s="714">
        <v>3757.57</v>
      </c>
    </row>
    <row r="72" spans="1:12" x14ac:dyDescent="0.3">
      <c r="A72" s="462" t="s">
        <v>117</v>
      </c>
      <c r="B72" s="463"/>
      <c r="C72" s="463"/>
      <c r="D72" s="462"/>
      <c r="E72" s="904">
        <v>9900</v>
      </c>
      <c r="F72" s="718">
        <v>10500</v>
      </c>
      <c r="G72" s="721">
        <v>10500</v>
      </c>
      <c r="H72" s="721">
        <v>10049.35</v>
      </c>
      <c r="I72" s="722">
        <v>11000</v>
      </c>
      <c r="J72" s="904">
        <v>10185</v>
      </c>
      <c r="K72" s="720">
        <v>12500</v>
      </c>
      <c r="L72" s="720">
        <v>9328.57</v>
      </c>
    </row>
    <row r="73" spans="1:12" x14ac:dyDescent="0.3">
      <c r="A73" s="868" t="s">
        <v>447</v>
      </c>
      <c r="B73" s="468"/>
      <c r="C73" s="468"/>
      <c r="D73" s="244"/>
      <c r="E73" s="922">
        <v>3000</v>
      </c>
      <c r="F73" s="718">
        <v>3000</v>
      </c>
      <c r="G73" s="721">
        <v>2500</v>
      </c>
      <c r="H73" s="721">
        <v>2945</v>
      </c>
      <c r="I73" s="493">
        <v>2500</v>
      </c>
      <c r="J73" s="904">
        <v>4369</v>
      </c>
      <c r="K73" s="720">
        <v>2500</v>
      </c>
      <c r="L73" s="714">
        <v>2500</v>
      </c>
    </row>
    <row r="74" spans="1:12" x14ac:dyDescent="0.3">
      <c r="A74" s="705" t="s">
        <v>50</v>
      </c>
      <c r="B74" s="468"/>
      <c r="C74" s="468"/>
      <c r="D74" s="244"/>
      <c r="E74" s="922">
        <v>129000</v>
      </c>
      <c r="F74" s="718">
        <v>138950</v>
      </c>
      <c r="G74" s="721">
        <v>122000</v>
      </c>
      <c r="H74" s="721">
        <v>138199.57</v>
      </c>
      <c r="I74" s="493">
        <v>125000</v>
      </c>
      <c r="J74" s="904">
        <v>126724</v>
      </c>
      <c r="K74" s="720">
        <v>129950</v>
      </c>
      <c r="L74" s="714">
        <v>150077.21</v>
      </c>
    </row>
    <row r="75" spans="1:12" x14ac:dyDescent="0.3">
      <c r="A75" s="244" t="s">
        <v>410</v>
      </c>
      <c r="B75" s="463"/>
      <c r="C75" s="463"/>
      <c r="D75" s="462"/>
      <c r="E75" s="904">
        <v>8500</v>
      </c>
      <c r="F75" s="718">
        <v>8000</v>
      </c>
      <c r="G75" s="721">
        <v>8000</v>
      </c>
      <c r="H75" s="721">
        <v>7147.84</v>
      </c>
      <c r="I75" s="493">
        <v>8000</v>
      </c>
      <c r="J75" s="904">
        <v>7719</v>
      </c>
      <c r="K75" s="720">
        <v>9000</v>
      </c>
      <c r="L75" s="714">
        <v>2351.62</v>
      </c>
    </row>
    <row r="76" spans="1:12" x14ac:dyDescent="0.3">
      <c r="A76" s="244" t="s">
        <v>490</v>
      </c>
      <c r="B76" s="239"/>
      <c r="C76" s="239"/>
      <c r="D76" s="468"/>
      <c r="E76" s="922">
        <v>74100</v>
      </c>
      <c r="F76" s="715">
        <v>71900</v>
      </c>
      <c r="G76" s="713">
        <v>68700</v>
      </c>
      <c r="H76" s="713">
        <v>72398.16</v>
      </c>
      <c r="I76" s="493">
        <v>68300</v>
      </c>
      <c r="J76" s="904">
        <v>67019</v>
      </c>
      <c r="K76" s="720">
        <v>65640</v>
      </c>
      <c r="L76" s="714">
        <v>65640</v>
      </c>
    </row>
    <row r="77" spans="1:12" x14ac:dyDescent="0.3">
      <c r="A77" s="462" t="s">
        <v>491</v>
      </c>
      <c r="B77" s="463"/>
      <c r="C77" s="463"/>
      <c r="D77" s="464"/>
      <c r="E77" s="904">
        <v>92800</v>
      </c>
      <c r="F77" s="718">
        <v>91250</v>
      </c>
      <c r="G77" s="721">
        <v>87900</v>
      </c>
      <c r="H77" s="721">
        <v>86076.98</v>
      </c>
      <c r="I77" s="722">
        <v>80000</v>
      </c>
      <c r="J77" s="904">
        <v>80184</v>
      </c>
      <c r="K77" s="720">
        <v>104565</v>
      </c>
      <c r="L77" s="720">
        <v>115305.12</v>
      </c>
    </row>
    <row r="78" spans="1:12" x14ac:dyDescent="0.3">
      <c r="A78" s="244" t="s">
        <v>245</v>
      </c>
      <c r="B78" s="468"/>
      <c r="C78" s="468"/>
      <c r="D78" s="244"/>
      <c r="E78" s="922">
        <v>0</v>
      </c>
      <c r="F78" s="718">
        <v>3000</v>
      </c>
      <c r="G78" s="721">
        <v>0</v>
      </c>
      <c r="H78" s="721"/>
      <c r="I78" s="722">
        <v>0</v>
      </c>
      <c r="J78" s="904">
        <v>-225</v>
      </c>
      <c r="K78" s="720">
        <v>8750</v>
      </c>
      <c r="L78" s="720">
        <v>8750.31</v>
      </c>
    </row>
    <row r="79" spans="1:12" x14ac:dyDescent="0.3">
      <c r="A79" s="462" t="s">
        <v>247</v>
      </c>
      <c r="B79" s="463"/>
      <c r="C79" s="463"/>
      <c r="D79" s="462"/>
      <c r="E79" s="904">
        <v>2750</v>
      </c>
      <c r="F79" s="718">
        <v>4200</v>
      </c>
      <c r="G79" s="721">
        <v>4200</v>
      </c>
      <c r="H79" s="721">
        <v>1560.89</v>
      </c>
      <c r="I79" s="722">
        <v>3600</v>
      </c>
      <c r="J79" s="904">
        <v>2719</v>
      </c>
      <c r="K79" s="720">
        <v>2400</v>
      </c>
      <c r="L79" s="720">
        <v>2634.53</v>
      </c>
    </row>
    <row r="80" spans="1:12" x14ac:dyDescent="0.3">
      <c r="A80" s="244" t="s">
        <v>223</v>
      </c>
      <c r="B80" s="468"/>
      <c r="C80" s="468"/>
      <c r="D80" s="238"/>
      <c r="E80" s="922">
        <v>500</v>
      </c>
      <c r="F80" s="715">
        <v>500</v>
      </c>
      <c r="G80" s="713">
        <v>600</v>
      </c>
      <c r="H80" s="713">
        <v>452.14</v>
      </c>
      <c r="I80" s="493">
        <v>600</v>
      </c>
      <c r="J80" s="904">
        <v>305</v>
      </c>
      <c r="K80" s="720">
        <v>750</v>
      </c>
      <c r="L80" s="714">
        <v>406.69</v>
      </c>
    </row>
    <row r="81" spans="1:12" x14ac:dyDescent="0.3">
      <c r="A81" s="244" t="s">
        <v>172</v>
      </c>
      <c r="B81" s="468"/>
      <c r="C81" s="468"/>
      <c r="D81" s="244"/>
      <c r="E81" s="922">
        <v>1000</v>
      </c>
      <c r="F81" s="715">
        <v>1200</v>
      </c>
      <c r="G81" s="713">
        <v>1200</v>
      </c>
      <c r="H81" s="713">
        <v>796.53</v>
      </c>
      <c r="I81" s="493">
        <v>1200</v>
      </c>
      <c r="J81" s="904">
        <v>832</v>
      </c>
      <c r="K81" s="720">
        <v>1500</v>
      </c>
      <c r="L81" s="714">
        <v>927.62</v>
      </c>
    </row>
    <row r="82" spans="1:12" x14ac:dyDescent="0.3">
      <c r="A82" s="244" t="s">
        <v>493</v>
      </c>
      <c r="B82" s="468"/>
      <c r="C82" s="468"/>
      <c r="D82" s="244"/>
      <c r="E82" s="922">
        <v>2650</v>
      </c>
      <c r="F82" s="715">
        <v>2000</v>
      </c>
      <c r="G82" s="713">
        <v>1300</v>
      </c>
      <c r="H82" s="713">
        <v>2630.29</v>
      </c>
      <c r="I82" s="493">
        <v>1200</v>
      </c>
      <c r="J82" s="904">
        <v>1947</v>
      </c>
      <c r="K82" s="720">
        <v>1600</v>
      </c>
      <c r="L82" s="714">
        <v>1196.01</v>
      </c>
    </row>
    <row r="83" spans="1:12" x14ac:dyDescent="0.3">
      <c r="A83" s="244" t="s">
        <v>158</v>
      </c>
      <c r="B83" s="468"/>
      <c r="C83" s="468"/>
      <c r="D83" s="244"/>
      <c r="E83" s="904">
        <v>9500</v>
      </c>
      <c r="F83" s="715">
        <v>9500</v>
      </c>
      <c r="G83" s="713">
        <v>8000</v>
      </c>
      <c r="H83" s="713">
        <v>8808.43</v>
      </c>
      <c r="I83" s="493">
        <v>6000</v>
      </c>
      <c r="J83" s="904">
        <v>5848</v>
      </c>
      <c r="K83" s="720">
        <v>15000</v>
      </c>
      <c r="L83" s="714">
        <v>14596.65</v>
      </c>
    </row>
    <row r="84" spans="1:12" x14ac:dyDescent="0.3">
      <c r="A84" s="850" t="s">
        <v>374</v>
      </c>
      <c r="B84" s="463"/>
      <c r="C84" s="463"/>
      <c r="D84" s="462"/>
      <c r="E84" s="904">
        <v>11000</v>
      </c>
      <c r="F84" s="718">
        <v>15500</v>
      </c>
      <c r="G84" s="721">
        <v>8600</v>
      </c>
      <c r="H84" s="721">
        <v>11094.77</v>
      </c>
      <c r="I84" s="493">
        <v>2500</v>
      </c>
      <c r="J84" s="904">
        <v>15506</v>
      </c>
      <c r="K84" s="720">
        <v>5500</v>
      </c>
      <c r="L84" s="714">
        <v>8359.14</v>
      </c>
    </row>
    <row r="85" spans="1:12" x14ac:dyDescent="0.3">
      <c r="A85" s="9" t="s">
        <v>73</v>
      </c>
      <c r="B85" s="63"/>
      <c r="C85" s="63"/>
      <c r="D85" s="276"/>
      <c r="E85" s="940">
        <f t="shared" ref="E85:L85" si="1">SUM(E56:E84)</f>
        <v>525360</v>
      </c>
      <c r="F85" s="747">
        <f t="shared" si="1"/>
        <v>556452</v>
      </c>
      <c r="G85" s="744">
        <f t="shared" si="1"/>
        <v>507189</v>
      </c>
      <c r="H85" s="744">
        <f t="shared" si="1"/>
        <v>522630.28</v>
      </c>
      <c r="I85" s="745">
        <f t="shared" si="1"/>
        <v>491080</v>
      </c>
      <c r="J85" s="909">
        <f t="shared" si="1"/>
        <v>494448</v>
      </c>
      <c r="K85" s="746">
        <f t="shared" si="1"/>
        <v>551920</v>
      </c>
      <c r="L85" s="746">
        <f t="shared" si="1"/>
        <v>564670.56000000006</v>
      </c>
    </row>
    <row r="86" spans="1:12" x14ac:dyDescent="0.3">
      <c r="A86" s="9" t="s">
        <v>416</v>
      </c>
      <c r="B86" s="49"/>
      <c r="C86" s="49"/>
      <c r="D86" s="49"/>
      <c r="E86" s="922"/>
      <c r="F86" s="654" t="s">
        <v>10</v>
      </c>
      <c r="G86" s="49" t="s">
        <v>10</v>
      </c>
      <c r="H86" s="49"/>
      <c r="I86" s="125"/>
      <c r="J86" s="904"/>
      <c r="K86" s="714"/>
      <c r="L86" s="714"/>
    </row>
    <row r="87" spans="1:12" x14ac:dyDescent="0.3">
      <c r="A87" s="868" t="s">
        <v>197</v>
      </c>
      <c r="B87" s="868"/>
      <c r="C87" s="868"/>
      <c r="D87" s="868"/>
      <c r="E87" s="941">
        <v>30000</v>
      </c>
      <c r="F87" s="870">
        <v>34000</v>
      </c>
      <c r="G87" s="871">
        <v>34000</v>
      </c>
      <c r="H87" s="871">
        <v>19083.48</v>
      </c>
      <c r="I87" s="493">
        <v>36000</v>
      </c>
      <c r="J87" s="904">
        <v>24392</v>
      </c>
      <c r="K87" s="714">
        <v>35375</v>
      </c>
      <c r="L87" s="714">
        <v>33050.67</v>
      </c>
    </row>
    <row r="88" spans="1:12" x14ac:dyDescent="0.3">
      <c r="A88" s="244" t="s">
        <v>198</v>
      </c>
      <c r="B88" s="244"/>
      <c r="C88" s="244"/>
      <c r="D88" s="244"/>
      <c r="E88" s="941">
        <v>11000</v>
      </c>
      <c r="F88" s="670">
        <v>12000</v>
      </c>
      <c r="G88" s="871">
        <v>13000</v>
      </c>
      <c r="H88" s="871">
        <v>12265.39</v>
      </c>
      <c r="I88" s="493">
        <v>12750</v>
      </c>
      <c r="J88" s="904">
        <v>6722</v>
      </c>
      <c r="K88" s="714">
        <v>12500</v>
      </c>
      <c r="L88" s="714">
        <v>9412.34</v>
      </c>
    </row>
    <row r="89" spans="1:12" x14ac:dyDescent="0.3">
      <c r="A89" s="244" t="s">
        <v>345</v>
      </c>
      <c r="B89" s="244"/>
      <c r="C89" s="244"/>
      <c r="D89" s="244"/>
      <c r="E89" s="941">
        <v>3700</v>
      </c>
      <c r="F89" s="670">
        <v>3700</v>
      </c>
      <c r="G89" s="871">
        <v>3900</v>
      </c>
      <c r="H89" s="871">
        <v>2302.2199999999998</v>
      </c>
      <c r="I89" s="493">
        <v>4000</v>
      </c>
      <c r="J89" s="904">
        <v>4651</v>
      </c>
      <c r="K89" s="714">
        <v>3900</v>
      </c>
      <c r="L89" s="714">
        <v>3900</v>
      </c>
    </row>
    <row r="90" spans="1:12" x14ac:dyDescent="0.3">
      <c r="A90" s="244" t="s">
        <v>346</v>
      </c>
      <c r="B90" s="244"/>
      <c r="C90" s="244"/>
      <c r="D90" s="244"/>
      <c r="E90" s="941">
        <v>3700</v>
      </c>
      <c r="F90" s="670">
        <v>3375</v>
      </c>
      <c r="G90" s="871">
        <v>4000</v>
      </c>
      <c r="H90" s="871">
        <v>655.42</v>
      </c>
      <c r="I90" s="493">
        <v>4775</v>
      </c>
      <c r="J90" s="904">
        <v>2083</v>
      </c>
      <c r="K90" s="714">
        <v>4680</v>
      </c>
      <c r="L90" s="714">
        <v>3769.93</v>
      </c>
    </row>
    <row r="91" spans="1:12" x14ac:dyDescent="0.3">
      <c r="A91" s="244" t="s">
        <v>313</v>
      </c>
      <c r="B91" s="244"/>
      <c r="C91" s="244"/>
      <c r="D91" s="244"/>
      <c r="E91" s="941">
        <v>4500</v>
      </c>
      <c r="F91" s="670">
        <v>5500</v>
      </c>
      <c r="G91" s="871">
        <v>4000</v>
      </c>
      <c r="H91" s="871">
        <v>3987.65</v>
      </c>
      <c r="I91" s="493">
        <v>4700</v>
      </c>
      <c r="J91" s="904">
        <v>5629</v>
      </c>
      <c r="K91" s="720">
        <v>4600</v>
      </c>
      <c r="L91" s="714">
        <v>3880.16</v>
      </c>
    </row>
    <row r="92" spans="1:12" x14ac:dyDescent="0.3">
      <c r="A92" s="462" t="s">
        <v>326</v>
      </c>
      <c r="B92" s="462"/>
      <c r="C92" s="462"/>
      <c r="D92" s="462"/>
      <c r="E92" s="944">
        <v>18000</v>
      </c>
      <c r="F92" s="670">
        <v>18000</v>
      </c>
      <c r="G92" s="871">
        <v>22000</v>
      </c>
      <c r="H92" s="871">
        <v>23217.56</v>
      </c>
      <c r="I92" s="493">
        <v>15000</v>
      </c>
      <c r="J92" s="904">
        <v>13688</v>
      </c>
      <c r="K92" s="720">
        <v>18500</v>
      </c>
      <c r="L92" s="714">
        <v>12326.28</v>
      </c>
    </row>
    <row r="93" spans="1:12" x14ac:dyDescent="0.3">
      <c r="A93" s="244" t="s">
        <v>327</v>
      </c>
      <c r="B93" s="244"/>
      <c r="C93" s="244"/>
      <c r="D93" s="244"/>
      <c r="E93" s="944">
        <v>20000</v>
      </c>
      <c r="F93" s="670">
        <v>19000</v>
      </c>
      <c r="G93" s="871">
        <v>19500</v>
      </c>
      <c r="H93" s="871">
        <v>15965.13</v>
      </c>
      <c r="I93" s="493">
        <v>18400</v>
      </c>
      <c r="J93" s="904">
        <v>15648</v>
      </c>
      <c r="K93" s="720">
        <v>18000</v>
      </c>
      <c r="L93" s="714">
        <v>20839.919999999998</v>
      </c>
    </row>
    <row r="94" spans="1:12" x14ac:dyDescent="0.3">
      <c r="A94" s="244" t="s">
        <v>325</v>
      </c>
      <c r="B94" s="244"/>
      <c r="C94" s="244"/>
      <c r="D94" s="244"/>
      <c r="E94" s="947">
        <v>44500</v>
      </c>
      <c r="F94" s="671">
        <v>45000</v>
      </c>
      <c r="G94" s="872">
        <v>42000</v>
      </c>
      <c r="H94" s="872">
        <v>31516.78</v>
      </c>
      <c r="I94" s="751">
        <v>48450</v>
      </c>
      <c r="J94" s="910">
        <v>42146</v>
      </c>
      <c r="K94" s="752">
        <v>47500</v>
      </c>
      <c r="L94" s="753">
        <v>38612.379999999997</v>
      </c>
    </row>
    <row r="95" spans="1:12" x14ac:dyDescent="0.3">
      <c r="A95" s="57" t="s">
        <v>87</v>
      </c>
      <c r="B95" s="49"/>
      <c r="C95" s="49"/>
      <c r="D95" s="49"/>
      <c r="E95" s="939">
        <f t="shared" ref="E95:L95" si="2">SUM(E87:E94)</f>
        <v>135400</v>
      </c>
      <c r="F95" s="874">
        <f t="shared" si="2"/>
        <v>140575</v>
      </c>
      <c r="G95" s="875">
        <f t="shared" si="2"/>
        <v>142400</v>
      </c>
      <c r="H95" s="875">
        <f t="shared" si="2"/>
        <v>108993.63</v>
      </c>
      <c r="I95" s="493">
        <f t="shared" si="2"/>
        <v>144075</v>
      </c>
      <c r="J95" s="904">
        <f t="shared" si="2"/>
        <v>114959</v>
      </c>
      <c r="K95" s="714">
        <f t="shared" si="2"/>
        <v>145055</v>
      </c>
      <c r="L95" s="714">
        <f t="shared" si="2"/>
        <v>125791.67999999999</v>
      </c>
    </row>
    <row r="96" spans="1:12" x14ac:dyDescent="0.3">
      <c r="A96" s="9" t="s">
        <v>88</v>
      </c>
      <c r="B96" s="49"/>
      <c r="C96" s="49"/>
      <c r="D96" s="49"/>
      <c r="E96" s="941"/>
      <c r="F96" s="654"/>
      <c r="G96" s="49"/>
      <c r="H96" s="49"/>
      <c r="I96" s="125"/>
      <c r="J96" s="904"/>
      <c r="K96" s="714"/>
      <c r="L96" s="714"/>
    </row>
    <row r="97" spans="1:12" x14ac:dyDescent="0.3">
      <c r="A97" s="485" t="s">
        <v>287</v>
      </c>
      <c r="B97" s="244"/>
      <c r="C97" s="244"/>
      <c r="D97" s="244"/>
      <c r="E97" s="941"/>
      <c r="F97" s="654"/>
      <c r="G97" s="244"/>
      <c r="H97" s="244"/>
      <c r="I97" s="493">
        <v>0</v>
      </c>
      <c r="J97" s="904"/>
      <c r="K97" s="720">
        <v>0</v>
      </c>
      <c r="L97" s="714"/>
    </row>
    <row r="98" spans="1:12" x14ac:dyDescent="0.3">
      <c r="A98" s="244" t="s">
        <v>70</v>
      </c>
      <c r="B98" s="244"/>
      <c r="C98" s="244"/>
      <c r="D98" s="244"/>
      <c r="E98" s="941">
        <v>1000</v>
      </c>
      <c r="F98" s="715">
        <v>1000</v>
      </c>
      <c r="G98" s="713">
        <v>1000</v>
      </c>
      <c r="H98" s="713">
        <v>767.93</v>
      </c>
      <c r="I98" s="493">
        <v>1000</v>
      </c>
      <c r="J98" s="904">
        <v>1184</v>
      </c>
      <c r="K98" s="720">
        <v>1000</v>
      </c>
      <c r="L98" s="714">
        <v>697.75</v>
      </c>
    </row>
    <row r="99" spans="1:12" x14ac:dyDescent="0.3">
      <c r="A99" s="244" t="s">
        <v>222</v>
      </c>
      <c r="B99" s="244"/>
      <c r="C99" s="244"/>
      <c r="D99" s="244"/>
      <c r="E99" s="941">
        <v>100</v>
      </c>
      <c r="F99" s="718">
        <v>100</v>
      </c>
      <c r="G99" s="721">
        <v>100</v>
      </c>
      <c r="H99" s="721">
        <v>64.760000000000005</v>
      </c>
      <c r="I99" s="493">
        <v>150</v>
      </c>
      <c r="J99" s="904"/>
      <c r="K99" s="720">
        <v>150</v>
      </c>
      <c r="L99" s="714"/>
    </row>
    <row r="100" spans="1:12" x14ac:dyDescent="0.3">
      <c r="A100" s="244" t="s">
        <v>103</v>
      </c>
      <c r="B100" s="244"/>
      <c r="C100" s="244"/>
      <c r="D100" s="244"/>
      <c r="E100" s="944">
        <v>700</v>
      </c>
      <c r="F100" s="718">
        <v>750</v>
      </c>
      <c r="G100" s="721">
        <v>0</v>
      </c>
      <c r="H100" s="721"/>
      <c r="I100" s="722">
        <v>750</v>
      </c>
      <c r="J100" s="904"/>
      <c r="K100" s="720">
        <v>0</v>
      </c>
      <c r="L100" s="720"/>
    </row>
    <row r="101" spans="1:12" x14ac:dyDescent="0.3">
      <c r="A101" s="244" t="s">
        <v>94</v>
      </c>
      <c r="B101" s="244"/>
      <c r="C101" s="244"/>
      <c r="D101" s="244"/>
      <c r="E101" s="941">
        <v>700</v>
      </c>
      <c r="F101" s="718">
        <v>1000</v>
      </c>
      <c r="G101" s="721">
        <v>1200</v>
      </c>
      <c r="H101" s="721">
        <v>313.83</v>
      </c>
      <c r="I101" s="493">
        <v>1200</v>
      </c>
      <c r="J101" s="904">
        <v>370</v>
      </c>
      <c r="K101" s="720">
        <v>1200</v>
      </c>
      <c r="L101" s="714">
        <v>1205.77</v>
      </c>
    </row>
    <row r="102" spans="1:12" x14ac:dyDescent="0.3">
      <c r="A102" s="244" t="s">
        <v>338</v>
      </c>
      <c r="B102" s="244"/>
      <c r="C102" s="244"/>
      <c r="D102" s="244"/>
      <c r="E102" s="941">
        <v>2200</v>
      </c>
      <c r="F102" s="718">
        <v>2200</v>
      </c>
      <c r="G102" s="721">
        <v>2400</v>
      </c>
      <c r="H102" s="721"/>
      <c r="I102" s="493">
        <v>2400</v>
      </c>
      <c r="J102" s="904">
        <v>987</v>
      </c>
      <c r="K102" s="720">
        <v>2400</v>
      </c>
      <c r="L102" s="714">
        <v>300</v>
      </c>
    </row>
    <row r="103" spans="1:12" hidden="1" x14ac:dyDescent="0.3">
      <c r="A103" s="462" t="s">
        <v>452</v>
      </c>
      <c r="B103" s="462"/>
      <c r="C103" s="462"/>
      <c r="D103" s="244"/>
      <c r="E103" s="941"/>
      <c r="F103" s="718">
        <v>0</v>
      </c>
      <c r="G103" s="721">
        <v>0</v>
      </c>
      <c r="H103" s="721"/>
      <c r="I103" s="493">
        <v>0</v>
      </c>
      <c r="J103" s="904"/>
      <c r="K103" s="720">
        <v>0</v>
      </c>
      <c r="L103" s="714"/>
    </row>
    <row r="104" spans="1:12" x14ac:dyDescent="0.3">
      <c r="A104" s="244" t="s">
        <v>347</v>
      </c>
      <c r="B104" s="244"/>
      <c r="C104" s="244"/>
      <c r="D104" s="244"/>
      <c r="E104" s="941">
        <v>200</v>
      </c>
      <c r="F104" s="718">
        <v>225</v>
      </c>
      <c r="G104" s="721">
        <v>200</v>
      </c>
      <c r="H104" s="721">
        <v>161.26</v>
      </c>
      <c r="I104" s="493">
        <v>200</v>
      </c>
      <c r="J104" s="904">
        <v>255</v>
      </c>
      <c r="K104" s="720">
        <v>200</v>
      </c>
      <c r="L104" s="714"/>
    </row>
    <row r="105" spans="1:12" x14ac:dyDescent="0.3">
      <c r="A105" s="244" t="s">
        <v>296</v>
      </c>
      <c r="B105" s="244"/>
      <c r="C105" s="244"/>
      <c r="D105" s="244"/>
      <c r="E105" s="941">
        <v>0</v>
      </c>
      <c r="F105" s="718">
        <v>1500</v>
      </c>
      <c r="G105" s="721">
        <v>0</v>
      </c>
      <c r="H105" s="721">
        <v>65.52</v>
      </c>
      <c r="I105" s="493">
        <v>0</v>
      </c>
      <c r="J105" s="904">
        <v>552</v>
      </c>
      <c r="K105" s="720">
        <v>2000</v>
      </c>
      <c r="L105" s="714">
        <v>1451.46</v>
      </c>
    </row>
    <row r="106" spans="1:12" x14ac:dyDescent="0.3">
      <c r="A106" s="244" t="s">
        <v>99</v>
      </c>
      <c r="B106" s="244"/>
      <c r="C106" s="244"/>
      <c r="D106" s="244"/>
      <c r="E106" s="941">
        <v>3000</v>
      </c>
      <c r="F106" s="718">
        <v>3000</v>
      </c>
      <c r="G106" s="721">
        <v>3000</v>
      </c>
      <c r="H106" s="721">
        <v>2680.02</v>
      </c>
      <c r="I106" s="493">
        <v>3000</v>
      </c>
      <c r="J106" s="904">
        <v>445</v>
      </c>
      <c r="K106" s="720">
        <v>3000</v>
      </c>
      <c r="L106" s="714">
        <v>402.86</v>
      </c>
    </row>
    <row r="107" spans="1:12" hidden="1" x14ac:dyDescent="0.3">
      <c r="A107" s="462" t="s">
        <v>351</v>
      </c>
      <c r="B107" s="462"/>
      <c r="C107" s="462"/>
      <c r="D107" s="462"/>
      <c r="E107" s="944"/>
      <c r="F107" s="718">
        <v>0</v>
      </c>
      <c r="G107" s="721">
        <v>0</v>
      </c>
      <c r="H107" s="721"/>
      <c r="I107" s="722">
        <v>0</v>
      </c>
      <c r="J107" s="904"/>
      <c r="K107" s="720">
        <v>0</v>
      </c>
      <c r="L107" s="720"/>
    </row>
    <row r="108" spans="1:12" x14ac:dyDescent="0.3">
      <c r="A108" s="244" t="s">
        <v>97</v>
      </c>
      <c r="B108" s="492"/>
      <c r="C108" s="492"/>
      <c r="D108" s="493"/>
      <c r="E108" s="941">
        <v>1500</v>
      </c>
      <c r="F108" s="718">
        <v>3000</v>
      </c>
      <c r="G108" s="721">
        <v>3000</v>
      </c>
      <c r="H108" s="721">
        <v>-180.11</v>
      </c>
      <c r="I108" s="493">
        <v>1500</v>
      </c>
      <c r="J108" s="904">
        <v>-228</v>
      </c>
      <c r="K108" s="720">
        <v>3000</v>
      </c>
      <c r="L108" s="714">
        <v>-1311.64</v>
      </c>
    </row>
    <row r="109" spans="1:12" x14ac:dyDescent="0.3">
      <c r="A109" s="244" t="s">
        <v>190</v>
      </c>
      <c r="B109" s="492"/>
      <c r="C109" s="492"/>
      <c r="D109" s="493"/>
      <c r="E109" s="941">
        <v>125</v>
      </c>
      <c r="F109" s="718">
        <v>125</v>
      </c>
      <c r="G109" s="721">
        <v>150</v>
      </c>
      <c r="H109" s="721">
        <v>70.5</v>
      </c>
      <c r="I109" s="493">
        <v>150</v>
      </c>
      <c r="J109" s="904">
        <v>72</v>
      </c>
      <c r="K109" s="720">
        <v>150</v>
      </c>
      <c r="L109" s="714">
        <v>103.98</v>
      </c>
    </row>
    <row r="110" spans="1:12" x14ac:dyDescent="0.3">
      <c r="A110" s="244" t="s">
        <v>90</v>
      </c>
      <c r="B110" s="244"/>
      <c r="C110" s="244"/>
      <c r="D110" s="244"/>
      <c r="E110" s="941">
        <v>125</v>
      </c>
      <c r="F110" s="718">
        <v>125</v>
      </c>
      <c r="G110" s="721">
        <v>150</v>
      </c>
      <c r="H110" s="721">
        <v>90</v>
      </c>
      <c r="I110" s="493">
        <v>150</v>
      </c>
      <c r="J110" s="904">
        <v>0</v>
      </c>
      <c r="K110" s="720">
        <v>150</v>
      </c>
      <c r="L110" s="714">
        <v>144.85</v>
      </c>
    </row>
    <row r="111" spans="1:12" x14ac:dyDescent="0.3">
      <c r="A111" s="244" t="s">
        <v>92</v>
      </c>
      <c r="B111" s="244"/>
      <c r="C111" s="244"/>
      <c r="D111" s="244"/>
      <c r="E111" s="941">
        <v>0</v>
      </c>
      <c r="F111" s="718">
        <v>100</v>
      </c>
      <c r="G111" s="721">
        <v>100</v>
      </c>
      <c r="H111" s="721"/>
      <c r="I111" s="493">
        <v>150</v>
      </c>
      <c r="J111" s="904"/>
      <c r="K111" s="720">
        <v>150</v>
      </c>
      <c r="L111" s="714"/>
    </row>
    <row r="112" spans="1:12" x14ac:dyDescent="0.3">
      <c r="A112" s="244" t="s">
        <v>453</v>
      </c>
      <c r="B112" s="244"/>
      <c r="C112" s="244"/>
      <c r="D112" s="244"/>
      <c r="E112" s="941">
        <v>0</v>
      </c>
      <c r="F112" s="718">
        <v>0</v>
      </c>
      <c r="G112" s="721">
        <v>0</v>
      </c>
      <c r="H112" s="721"/>
      <c r="I112" s="493"/>
      <c r="J112" s="904">
        <v>0</v>
      </c>
      <c r="K112" s="720"/>
      <c r="L112" s="714">
        <v>3572.86</v>
      </c>
    </row>
    <row r="113" spans="1:12" x14ac:dyDescent="0.3">
      <c r="A113" s="244" t="s">
        <v>178</v>
      </c>
      <c r="B113" s="244"/>
      <c r="C113" s="244"/>
      <c r="D113" s="244"/>
      <c r="E113" s="941">
        <v>0</v>
      </c>
      <c r="F113" s="718">
        <v>100</v>
      </c>
      <c r="G113" s="721">
        <v>100</v>
      </c>
      <c r="H113" s="721"/>
      <c r="I113" s="493">
        <v>150</v>
      </c>
      <c r="J113" s="904"/>
      <c r="K113" s="720">
        <v>150</v>
      </c>
      <c r="L113" s="714"/>
    </row>
    <row r="114" spans="1:12" x14ac:dyDescent="0.3">
      <c r="A114" s="244" t="s">
        <v>288</v>
      </c>
      <c r="B114" s="244"/>
      <c r="C114" s="244"/>
      <c r="D114" s="244"/>
      <c r="E114" s="941">
        <v>1500</v>
      </c>
      <c r="F114" s="718">
        <v>1800</v>
      </c>
      <c r="G114" s="721">
        <v>1800</v>
      </c>
      <c r="H114" s="721">
        <v>1366.01</v>
      </c>
      <c r="I114" s="722">
        <v>1500</v>
      </c>
      <c r="J114" s="904">
        <v>1306</v>
      </c>
      <c r="K114" s="720">
        <v>2000</v>
      </c>
      <c r="L114" s="720">
        <v>1718.19</v>
      </c>
    </row>
    <row r="115" spans="1:12" x14ac:dyDescent="0.3">
      <c r="A115" s="9" t="s">
        <v>106</v>
      </c>
      <c r="B115" s="49"/>
      <c r="C115" s="49"/>
      <c r="D115" s="49"/>
      <c r="E115" s="940">
        <f t="shared" ref="E115:L115" si="3">SUM(E97:E114)</f>
        <v>11150</v>
      </c>
      <c r="F115" s="747">
        <f t="shared" si="3"/>
        <v>15025</v>
      </c>
      <c r="G115" s="744">
        <f t="shared" si="3"/>
        <v>13200</v>
      </c>
      <c r="H115" s="744">
        <f t="shared" si="3"/>
        <v>5399.7199999999993</v>
      </c>
      <c r="I115" s="745">
        <f t="shared" si="3"/>
        <v>12300</v>
      </c>
      <c r="J115" s="909">
        <f t="shared" si="3"/>
        <v>4943</v>
      </c>
      <c r="K115" s="746">
        <f t="shared" si="3"/>
        <v>15550</v>
      </c>
      <c r="L115" s="746">
        <f t="shared" si="3"/>
        <v>8286.08</v>
      </c>
    </row>
    <row r="116" spans="1:12" x14ac:dyDescent="0.3">
      <c r="A116" s="9"/>
      <c r="B116" s="49"/>
      <c r="C116" s="49"/>
      <c r="D116" s="49"/>
      <c r="E116" s="941"/>
      <c r="F116" s="654"/>
      <c r="G116" s="49"/>
      <c r="H116" s="49"/>
      <c r="I116" s="125"/>
      <c r="J116" s="904"/>
      <c r="K116" s="714"/>
      <c r="L116" s="714"/>
    </row>
    <row r="117" spans="1:12" x14ac:dyDescent="0.3">
      <c r="A117" s="9" t="s">
        <v>321</v>
      </c>
      <c r="B117" s="49"/>
      <c r="C117" s="49"/>
      <c r="D117" s="49"/>
      <c r="E117" s="941"/>
      <c r="F117" s="654"/>
      <c r="G117" s="49"/>
      <c r="H117" s="49"/>
      <c r="I117" s="125"/>
      <c r="J117" s="904"/>
      <c r="K117" s="714"/>
      <c r="L117" s="714"/>
    </row>
    <row r="118" spans="1:12" x14ac:dyDescent="0.3">
      <c r="A118" s="485" t="s">
        <v>348</v>
      </c>
      <c r="B118" s="244"/>
      <c r="C118" s="244"/>
      <c r="D118" s="244"/>
      <c r="E118" s="941">
        <v>1545</v>
      </c>
      <c r="F118" s="718">
        <v>1500</v>
      </c>
      <c r="G118" s="721">
        <v>1500</v>
      </c>
      <c r="H118" s="721">
        <v>1580.99</v>
      </c>
      <c r="I118" s="722">
        <v>1500</v>
      </c>
      <c r="J118" s="904">
        <v>1490</v>
      </c>
      <c r="K118" s="720">
        <v>1000</v>
      </c>
      <c r="L118" s="720">
        <v>1000</v>
      </c>
    </row>
    <row r="119" spans="1:12" x14ac:dyDescent="0.3">
      <c r="A119" s="244" t="s">
        <v>349</v>
      </c>
      <c r="B119" s="244"/>
      <c r="C119" s="244"/>
      <c r="D119" s="244"/>
      <c r="E119" s="941">
        <v>1545</v>
      </c>
      <c r="F119" s="715">
        <v>1500</v>
      </c>
      <c r="G119" s="713">
        <v>1500</v>
      </c>
      <c r="H119" s="713">
        <v>1589.19</v>
      </c>
      <c r="I119" s="493">
        <v>1500</v>
      </c>
      <c r="J119" s="904">
        <v>1009</v>
      </c>
      <c r="K119" s="720">
        <v>1000</v>
      </c>
      <c r="L119" s="714">
        <v>394.35</v>
      </c>
    </row>
    <row r="120" spans="1:12" x14ac:dyDescent="0.3">
      <c r="A120" s="244" t="s">
        <v>237</v>
      </c>
      <c r="B120" s="244"/>
      <c r="C120" s="244"/>
      <c r="D120" s="244"/>
      <c r="E120" s="941">
        <v>5150</v>
      </c>
      <c r="F120" s="715">
        <v>5000</v>
      </c>
      <c r="G120" s="713">
        <v>4800</v>
      </c>
      <c r="H120" s="713">
        <v>4843.47</v>
      </c>
      <c r="I120" s="493">
        <v>4800</v>
      </c>
      <c r="J120" s="904">
        <v>5656</v>
      </c>
      <c r="K120" s="720">
        <v>4700</v>
      </c>
      <c r="L120" s="714">
        <v>4498.2</v>
      </c>
    </row>
    <row r="121" spans="1:12" x14ac:dyDescent="0.3">
      <c r="A121" s="244" t="s">
        <v>108</v>
      </c>
      <c r="B121" s="244"/>
      <c r="C121" s="244"/>
      <c r="D121" s="244"/>
      <c r="E121" s="941">
        <v>670</v>
      </c>
      <c r="F121" s="715">
        <v>650</v>
      </c>
      <c r="G121" s="713">
        <v>650</v>
      </c>
      <c r="H121" s="713">
        <v>767.18</v>
      </c>
      <c r="I121" s="493">
        <v>650</v>
      </c>
      <c r="J121" s="904">
        <v>650</v>
      </c>
      <c r="K121" s="720">
        <v>625</v>
      </c>
      <c r="L121" s="714">
        <v>0</v>
      </c>
    </row>
    <row r="122" spans="1:12" x14ac:dyDescent="0.3">
      <c r="A122" s="244" t="s">
        <v>335</v>
      </c>
      <c r="B122" s="244"/>
      <c r="C122" s="244"/>
      <c r="D122" s="244"/>
      <c r="E122" s="941">
        <v>3950</v>
      </c>
      <c r="F122" s="715">
        <v>4500</v>
      </c>
      <c r="G122" s="713">
        <v>4500</v>
      </c>
      <c r="H122" s="713">
        <v>3760.1</v>
      </c>
      <c r="I122" s="493">
        <v>4000</v>
      </c>
      <c r="J122" s="904">
        <v>3630</v>
      </c>
      <c r="K122" s="720">
        <v>3500</v>
      </c>
      <c r="L122" s="714">
        <v>4676.51</v>
      </c>
    </row>
    <row r="123" spans="1:12" x14ac:dyDescent="0.3">
      <c r="A123" s="244" t="s">
        <v>350</v>
      </c>
      <c r="B123" s="244"/>
      <c r="C123" s="244"/>
      <c r="D123" s="244"/>
      <c r="E123" s="941">
        <v>1545</v>
      </c>
      <c r="F123" s="715">
        <v>1500</v>
      </c>
      <c r="G123" s="713">
        <v>1500</v>
      </c>
      <c r="H123" s="713">
        <v>1776.49</v>
      </c>
      <c r="I123" s="493">
        <v>1500</v>
      </c>
      <c r="J123" s="904">
        <v>1596</v>
      </c>
      <c r="K123" s="720">
        <v>1000</v>
      </c>
      <c r="L123" s="714">
        <v>867.82</v>
      </c>
    </row>
    <row r="124" spans="1:12" x14ac:dyDescent="0.3">
      <c r="A124" s="462" t="s">
        <v>238</v>
      </c>
      <c r="B124" s="462"/>
      <c r="C124" s="462"/>
      <c r="D124" s="462"/>
      <c r="E124" s="944">
        <v>5000</v>
      </c>
      <c r="F124" s="718">
        <v>4750</v>
      </c>
      <c r="G124" s="721">
        <v>4250</v>
      </c>
      <c r="H124" s="721">
        <v>4250</v>
      </c>
      <c r="I124" s="722">
        <v>4250</v>
      </c>
      <c r="J124" s="904">
        <v>4250</v>
      </c>
      <c r="K124" s="720">
        <v>4150</v>
      </c>
      <c r="L124" s="720">
        <v>4150</v>
      </c>
    </row>
    <row r="125" spans="1:12" x14ac:dyDescent="0.3">
      <c r="A125" s="462" t="s">
        <v>109</v>
      </c>
      <c r="B125" s="462"/>
      <c r="C125" s="462"/>
      <c r="D125" s="462"/>
      <c r="E125" s="944">
        <v>5665</v>
      </c>
      <c r="F125" s="718">
        <v>5500</v>
      </c>
      <c r="G125" s="721">
        <v>5300</v>
      </c>
      <c r="H125" s="721">
        <v>5218.6000000000004</v>
      </c>
      <c r="I125" s="722">
        <v>5300</v>
      </c>
      <c r="J125" s="904">
        <v>6606</v>
      </c>
      <c r="K125" s="720">
        <v>5200</v>
      </c>
      <c r="L125" s="720">
        <v>5200</v>
      </c>
    </row>
    <row r="126" spans="1:12" x14ac:dyDescent="0.3">
      <c r="A126" s="244" t="s">
        <v>293</v>
      </c>
      <c r="B126" s="244"/>
      <c r="C126" s="244"/>
      <c r="D126" s="244"/>
      <c r="E126" s="941">
        <v>850</v>
      </c>
      <c r="F126" s="715">
        <v>2150</v>
      </c>
      <c r="G126" s="713">
        <v>2000</v>
      </c>
      <c r="H126" s="713">
        <v>624.4</v>
      </c>
      <c r="I126" s="493">
        <v>2000</v>
      </c>
      <c r="J126" s="904">
        <v>1021</v>
      </c>
      <c r="K126" s="720">
        <v>2000</v>
      </c>
      <c r="L126" s="714">
        <v>888.75</v>
      </c>
    </row>
    <row r="127" spans="1:12" x14ac:dyDescent="0.3">
      <c r="A127" s="462" t="s">
        <v>454</v>
      </c>
      <c r="B127" s="462"/>
      <c r="C127" s="462"/>
      <c r="D127" s="462"/>
      <c r="E127" s="944">
        <v>5000</v>
      </c>
      <c r="F127" s="718">
        <v>5000</v>
      </c>
      <c r="G127" s="721">
        <v>4150</v>
      </c>
      <c r="H127" s="721">
        <v>4236</v>
      </c>
      <c r="I127" s="722">
        <v>4150</v>
      </c>
      <c r="J127" s="904">
        <v>5062</v>
      </c>
      <c r="K127" s="720">
        <v>4050</v>
      </c>
      <c r="L127" s="720">
        <v>4120.5600000000004</v>
      </c>
    </row>
    <row r="128" spans="1:12" x14ac:dyDescent="0.3">
      <c r="A128" s="462" t="s">
        <v>455</v>
      </c>
      <c r="B128" s="462"/>
      <c r="C128" s="462"/>
      <c r="D128" s="462"/>
      <c r="E128" s="947">
        <v>1450</v>
      </c>
      <c r="F128" s="761">
        <v>1400</v>
      </c>
      <c r="G128" s="759">
        <v>1300</v>
      </c>
      <c r="H128" s="759">
        <v>1300</v>
      </c>
      <c r="I128" s="760">
        <v>1300</v>
      </c>
      <c r="J128" s="910">
        <v>1466</v>
      </c>
      <c r="K128" s="752">
        <v>1250</v>
      </c>
      <c r="L128" s="752">
        <v>1331.4</v>
      </c>
    </row>
    <row r="129" spans="1:12" x14ac:dyDescent="0.3">
      <c r="A129" s="9" t="s">
        <v>320</v>
      </c>
      <c r="B129" s="49"/>
      <c r="C129" s="49"/>
      <c r="D129" s="49"/>
      <c r="E129" s="939">
        <f t="shared" ref="E129:L129" si="4">SUM(E118:E128)</f>
        <v>32370</v>
      </c>
      <c r="F129" s="730">
        <f t="shared" si="4"/>
        <v>33450</v>
      </c>
      <c r="G129" s="726">
        <f t="shared" si="4"/>
        <v>31450</v>
      </c>
      <c r="H129" s="726">
        <f t="shared" si="4"/>
        <v>29946.42</v>
      </c>
      <c r="I129" s="727">
        <f t="shared" si="4"/>
        <v>30950</v>
      </c>
      <c r="J129" s="906">
        <f t="shared" si="4"/>
        <v>32436</v>
      </c>
      <c r="K129" s="729">
        <f t="shared" si="4"/>
        <v>28475</v>
      </c>
      <c r="L129" s="729">
        <f t="shared" si="4"/>
        <v>27127.59</v>
      </c>
    </row>
    <row r="130" spans="1:12" x14ac:dyDescent="0.3">
      <c r="A130" s="49"/>
      <c r="B130" s="49"/>
      <c r="C130" s="49"/>
      <c r="D130" s="49"/>
      <c r="E130" s="941"/>
      <c r="F130" s="654"/>
      <c r="G130" s="49"/>
      <c r="H130" s="49"/>
      <c r="I130" s="125"/>
      <c r="J130" s="904"/>
      <c r="K130" s="714"/>
      <c r="L130" s="714"/>
    </row>
    <row r="131" spans="1:12" x14ac:dyDescent="0.3">
      <c r="A131" s="9" t="s">
        <v>116</v>
      </c>
      <c r="B131" s="49"/>
      <c r="C131" s="49"/>
      <c r="D131" s="49"/>
      <c r="E131" s="922"/>
      <c r="F131" s="654"/>
      <c r="G131" s="49"/>
      <c r="H131" s="49"/>
      <c r="I131" s="125"/>
      <c r="J131" s="904"/>
      <c r="K131" s="714"/>
      <c r="L131" s="714"/>
    </row>
    <row r="132" spans="1:12" x14ac:dyDescent="0.3">
      <c r="A132" s="244" t="s">
        <v>212</v>
      </c>
      <c r="B132" s="462"/>
      <c r="C132" s="462"/>
      <c r="D132" s="246"/>
      <c r="E132" s="907">
        <v>0</v>
      </c>
      <c r="F132" s="876">
        <v>100</v>
      </c>
      <c r="G132" s="763">
        <v>100</v>
      </c>
      <c r="H132" s="763">
        <v>14.49</v>
      </c>
      <c r="I132" s="764"/>
      <c r="J132" s="911">
        <v>1932</v>
      </c>
      <c r="K132" s="765">
        <v>16080</v>
      </c>
      <c r="L132" s="765">
        <v>4286.1099999999997</v>
      </c>
    </row>
    <row r="133" spans="1:12" x14ac:dyDescent="0.3">
      <c r="A133" s="462" t="s">
        <v>385</v>
      </c>
      <c r="B133" s="462"/>
      <c r="C133" s="670"/>
      <c r="D133" s="246"/>
      <c r="E133" s="907">
        <v>8000</v>
      </c>
      <c r="F133" s="876">
        <v>7000</v>
      </c>
      <c r="G133" s="763">
        <v>7000</v>
      </c>
      <c r="H133" s="763">
        <v>9952.11</v>
      </c>
      <c r="I133" s="764">
        <v>10000</v>
      </c>
      <c r="J133" s="911">
        <v>6785</v>
      </c>
      <c r="K133" s="765">
        <v>16976</v>
      </c>
      <c r="L133" s="765">
        <v>7983</v>
      </c>
    </row>
    <row r="134" spans="1:12" x14ac:dyDescent="0.3">
      <c r="A134" s="9" t="s">
        <v>183</v>
      </c>
      <c r="B134" s="49"/>
      <c r="C134" s="49"/>
      <c r="D134" s="49"/>
      <c r="E134" s="940">
        <f t="shared" ref="E134:L134" si="5">SUM(E132:E133)</f>
        <v>8000</v>
      </c>
      <c r="F134" s="747">
        <f t="shared" si="5"/>
        <v>7100</v>
      </c>
      <c r="G134" s="744">
        <f t="shared" si="5"/>
        <v>7100</v>
      </c>
      <c r="H134" s="744">
        <f t="shared" si="5"/>
        <v>9966.6</v>
      </c>
      <c r="I134" s="745">
        <f t="shared" si="5"/>
        <v>10000</v>
      </c>
      <c r="J134" s="909">
        <f t="shared" si="5"/>
        <v>8717</v>
      </c>
      <c r="K134" s="746">
        <f t="shared" si="5"/>
        <v>33056</v>
      </c>
      <c r="L134" s="746">
        <f t="shared" si="5"/>
        <v>12269.11</v>
      </c>
    </row>
    <row r="135" spans="1:12" x14ac:dyDescent="0.3">
      <c r="A135" s="9"/>
      <c r="B135" s="49"/>
      <c r="C135" s="49"/>
      <c r="D135" s="49"/>
      <c r="E135" s="922"/>
      <c r="F135" s="654"/>
      <c r="G135" s="49"/>
      <c r="H135" s="49"/>
      <c r="I135" s="125"/>
      <c r="J135" s="904"/>
      <c r="K135" s="729"/>
      <c r="L135" s="714"/>
    </row>
    <row r="136" spans="1:12" x14ac:dyDescent="0.3">
      <c r="A136" s="9" t="s">
        <v>371</v>
      </c>
      <c r="B136" s="49"/>
      <c r="C136" s="49"/>
      <c r="D136" s="49"/>
      <c r="E136" s="922"/>
      <c r="F136" s="654"/>
      <c r="G136" s="49"/>
      <c r="H136" s="49"/>
      <c r="I136" s="125"/>
      <c r="J136" s="904"/>
      <c r="K136" s="729"/>
      <c r="L136" s="714"/>
    </row>
    <row r="137" spans="1:12" x14ac:dyDescent="0.3">
      <c r="A137" s="244" t="s">
        <v>370</v>
      </c>
      <c r="B137" s="244"/>
      <c r="C137" s="244"/>
      <c r="D137" s="244"/>
      <c r="E137" s="946">
        <v>12000</v>
      </c>
      <c r="F137" s="754">
        <v>18000</v>
      </c>
      <c r="G137" s="750">
        <v>16000</v>
      </c>
      <c r="H137" s="750">
        <v>10003.94</v>
      </c>
      <c r="I137" s="751">
        <v>20000</v>
      </c>
      <c r="J137" s="910">
        <v>19269</v>
      </c>
      <c r="K137" s="752">
        <v>20000</v>
      </c>
      <c r="L137" s="753">
        <v>15735.3</v>
      </c>
    </row>
    <row r="138" spans="1:12" x14ac:dyDescent="0.3">
      <c r="A138" s="49" t="s">
        <v>120</v>
      </c>
      <c r="B138" s="49"/>
      <c r="C138" s="49"/>
      <c r="D138" s="49"/>
      <c r="E138" s="922"/>
      <c r="F138" s="654"/>
      <c r="G138" s="49"/>
      <c r="H138" s="49"/>
      <c r="I138" s="125"/>
      <c r="J138" s="904"/>
      <c r="K138" s="714"/>
      <c r="L138" s="714"/>
    </row>
    <row r="139" spans="1:12" x14ac:dyDescent="0.3">
      <c r="A139" s="16" t="s">
        <v>242</v>
      </c>
      <c r="B139" s="49"/>
      <c r="C139" s="49"/>
      <c r="D139" s="49"/>
      <c r="E139" s="922"/>
      <c r="F139" s="654"/>
      <c r="G139" s="49"/>
      <c r="H139" s="49"/>
      <c r="I139" s="125"/>
      <c r="J139" s="904"/>
      <c r="K139" s="714"/>
      <c r="L139" s="714"/>
    </row>
    <row r="140" spans="1:12" x14ac:dyDescent="0.3">
      <c r="A140" s="387" t="s">
        <v>492</v>
      </c>
      <c r="B140" s="244"/>
      <c r="C140" s="244"/>
      <c r="D140" s="244"/>
      <c r="E140" s="922">
        <v>0</v>
      </c>
      <c r="F140" s="718">
        <v>3000</v>
      </c>
      <c r="G140" s="721">
        <v>100</v>
      </c>
      <c r="H140" s="721">
        <v>116.82</v>
      </c>
      <c r="I140" s="722"/>
      <c r="J140" s="904">
        <v>9292</v>
      </c>
      <c r="K140" s="720"/>
      <c r="L140" s="720">
        <v>50</v>
      </c>
    </row>
    <row r="141" spans="1:12" x14ac:dyDescent="0.3">
      <c r="A141" s="387" t="s">
        <v>269</v>
      </c>
      <c r="B141" s="244"/>
      <c r="C141" s="244"/>
      <c r="D141" s="244"/>
      <c r="E141" s="922">
        <v>0</v>
      </c>
      <c r="F141" s="715">
        <v>1000</v>
      </c>
      <c r="G141" s="713">
        <v>1000</v>
      </c>
      <c r="H141" s="713">
        <v>83.52</v>
      </c>
      <c r="I141" s="493"/>
      <c r="J141" s="904">
        <v>841.85</v>
      </c>
      <c r="K141" s="714"/>
      <c r="L141" s="714">
        <v>841.85</v>
      </c>
    </row>
    <row r="142" spans="1:12" x14ac:dyDescent="0.3">
      <c r="A142" s="244" t="s">
        <v>268</v>
      </c>
      <c r="B142" s="244"/>
      <c r="C142" s="244"/>
      <c r="D142" s="244"/>
      <c r="E142" s="922">
        <f>E43</f>
        <v>31387.5</v>
      </c>
      <c r="F142" s="718">
        <v>19500</v>
      </c>
      <c r="G142" s="721">
        <v>40500</v>
      </c>
      <c r="H142" s="721">
        <v>22301.06</v>
      </c>
      <c r="I142" s="493">
        <v>28960</v>
      </c>
      <c r="J142" s="904">
        <v>30326</v>
      </c>
      <c r="K142" s="720">
        <v>19125</v>
      </c>
      <c r="L142" s="714">
        <v>17733.32</v>
      </c>
    </row>
    <row r="143" spans="1:12" x14ac:dyDescent="0.3">
      <c r="A143" s="902" t="s">
        <v>458</v>
      </c>
      <c r="B143" s="937">
        <v>13500</v>
      </c>
      <c r="C143" s="937"/>
      <c r="D143" s="920">
        <v>1</v>
      </c>
      <c r="E143" s="904"/>
      <c r="F143" s="878"/>
      <c r="G143" s="721">
        <f>+D143*B143</f>
        <v>13500</v>
      </c>
      <c r="H143" s="721"/>
      <c r="I143" s="722">
        <v>14000</v>
      </c>
      <c r="J143" s="904"/>
      <c r="K143" s="720">
        <v>3060</v>
      </c>
      <c r="L143" s="720"/>
    </row>
    <row r="144" spans="1:12" x14ac:dyDescent="0.3">
      <c r="A144" s="902" t="s">
        <v>459</v>
      </c>
      <c r="B144" s="937">
        <v>13000</v>
      </c>
      <c r="C144" s="937"/>
      <c r="D144" s="920">
        <v>0.5</v>
      </c>
      <c r="E144" s="904"/>
      <c r="F144" s="718">
        <f>SUM(B144*D144)</f>
        <v>6500</v>
      </c>
      <c r="G144" s="721"/>
      <c r="H144" s="721"/>
      <c r="I144" s="722"/>
      <c r="J144" s="904"/>
      <c r="K144" s="720"/>
      <c r="L144" s="720"/>
    </row>
    <row r="145" spans="1:12" x14ac:dyDescent="0.3">
      <c r="A145" s="902" t="s">
        <v>487</v>
      </c>
      <c r="B145" s="937">
        <f>B15</f>
        <v>12555</v>
      </c>
      <c r="C145" s="937"/>
      <c r="D145" s="920">
        <v>0.5</v>
      </c>
      <c r="E145" s="904">
        <f>B145*D145</f>
        <v>6277.5</v>
      </c>
      <c r="F145" s="718"/>
      <c r="G145" s="721"/>
      <c r="H145" s="721"/>
      <c r="I145" s="722"/>
      <c r="J145" s="904"/>
      <c r="K145" s="720"/>
      <c r="L145" s="720"/>
    </row>
    <row r="146" spans="1:12" x14ac:dyDescent="0.3">
      <c r="A146" s="938" t="s">
        <v>124</v>
      </c>
      <c r="B146" s="918"/>
      <c r="C146" s="918"/>
      <c r="D146" s="918"/>
      <c r="E146" s="945">
        <v>9500</v>
      </c>
      <c r="F146" s="754">
        <v>10000</v>
      </c>
      <c r="G146" s="750">
        <v>10000</v>
      </c>
      <c r="H146" s="750">
        <v>8326.86</v>
      </c>
      <c r="I146" s="751">
        <v>10500</v>
      </c>
      <c r="J146" s="883">
        <v>9108</v>
      </c>
      <c r="K146" s="883">
        <v>11500</v>
      </c>
      <c r="L146" s="884">
        <v>10368</v>
      </c>
    </row>
    <row r="147" spans="1:12" x14ac:dyDescent="0.3">
      <c r="A147" s="16" t="s">
        <v>125</v>
      </c>
      <c r="B147" s="49"/>
      <c r="C147" s="49"/>
      <c r="D147" s="49"/>
      <c r="E147" s="941">
        <f>SUM(E140:E146)</f>
        <v>47165</v>
      </c>
      <c r="F147" s="736">
        <f>SUM(F141:F146)-F140</f>
        <v>34000</v>
      </c>
      <c r="G147" s="733">
        <f>SUM(G141:G146)-G140</f>
        <v>64900</v>
      </c>
      <c r="H147" s="733">
        <f>SUM(H141:H146)-H140</f>
        <v>30594.620000000003</v>
      </c>
      <c r="I147" s="734">
        <f>SUM(I140:I146)</f>
        <v>53460</v>
      </c>
      <c r="J147" s="907">
        <f>SUM(J141:J146)-J140</f>
        <v>30983.85</v>
      </c>
      <c r="K147" s="735">
        <f>SUM(K140:K146)</f>
        <v>33685</v>
      </c>
      <c r="L147" s="735">
        <f>SUM(L141:L146)-L140</f>
        <v>28893.17</v>
      </c>
    </row>
    <row r="148" spans="1:12" x14ac:dyDescent="0.3">
      <c r="A148" s="48"/>
      <c r="B148" s="49"/>
      <c r="C148" s="49"/>
      <c r="D148" s="49"/>
      <c r="E148" s="941"/>
      <c r="F148" s="715"/>
      <c r="G148" s="713"/>
      <c r="H148" s="713"/>
      <c r="I148" s="125"/>
      <c r="J148" s="904"/>
      <c r="K148" s="714"/>
      <c r="L148" s="714"/>
    </row>
    <row r="149" spans="1:12" ht="16.2" thickBot="1" x14ac:dyDescent="0.35">
      <c r="A149" s="16" t="s">
        <v>126</v>
      </c>
      <c r="B149" s="49"/>
      <c r="C149" s="49"/>
      <c r="D149" s="898"/>
      <c r="E149" s="942">
        <f t="shared" ref="E149:L149" si="6">E85+E95+E115+E129+E134+E147+E137</f>
        <v>771445</v>
      </c>
      <c r="F149" s="773">
        <f t="shared" si="6"/>
        <v>804602</v>
      </c>
      <c r="G149" s="771">
        <f t="shared" si="6"/>
        <v>782239</v>
      </c>
      <c r="H149" s="771">
        <f t="shared" si="6"/>
        <v>717535.21</v>
      </c>
      <c r="I149" s="771">
        <f t="shared" si="6"/>
        <v>761865</v>
      </c>
      <c r="J149" s="912">
        <f t="shared" si="6"/>
        <v>705755.85</v>
      </c>
      <c r="K149" s="772">
        <f t="shared" si="6"/>
        <v>827741</v>
      </c>
      <c r="L149" s="772">
        <f t="shared" si="6"/>
        <v>782773.49</v>
      </c>
    </row>
    <row r="150" spans="1:12" ht="16.2" thickTop="1" x14ac:dyDescent="0.3">
      <c r="A150" s="48"/>
      <c r="B150" s="49"/>
      <c r="C150" s="49"/>
      <c r="D150" s="49"/>
      <c r="E150" s="941"/>
      <c r="F150" s="715"/>
      <c r="G150" s="713"/>
      <c r="H150" s="713"/>
      <c r="I150" s="125"/>
      <c r="J150" s="904"/>
      <c r="K150" s="714"/>
      <c r="L150" s="714"/>
    </row>
    <row r="151" spans="1:12" x14ac:dyDescent="0.3">
      <c r="A151" s="16" t="s">
        <v>127</v>
      </c>
      <c r="E151" s="948"/>
      <c r="F151" s="710"/>
      <c r="G151" s="776"/>
      <c r="H151" s="776"/>
      <c r="I151" s="886"/>
      <c r="J151" s="913"/>
      <c r="K151" s="728"/>
      <c r="L151" s="728"/>
    </row>
    <row r="152" spans="1:12" ht="16.2" thickBot="1" x14ac:dyDescent="0.35">
      <c r="A152" s="16" t="s">
        <v>128</v>
      </c>
      <c r="B152" s="49"/>
      <c r="C152" s="49"/>
      <c r="D152" s="49"/>
      <c r="E152" s="943">
        <f t="shared" ref="E152:L152" si="7">E52-E149</f>
        <v>145</v>
      </c>
      <c r="F152" s="782">
        <f t="shared" si="7"/>
        <v>4048</v>
      </c>
      <c r="G152" s="779">
        <f t="shared" si="7"/>
        <v>9211</v>
      </c>
      <c r="H152" s="779">
        <f t="shared" si="7"/>
        <v>41607.080000000075</v>
      </c>
      <c r="I152" s="780">
        <f t="shared" si="7"/>
        <v>21145</v>
      </c>
      <c r="J152" s="914">
        <f t="shared" si="7"/>
        <v>37092.150000000023</v>
      </c>
      <c r="K152" s="781">
        <f t="shared" si="7"/>
        <v>109</v>
      </c>
      <c r="L152" s="781">
        <f t="shared" si="7"/>
        <v>-6483.1399999998976</v>
      </c>
    </row>
    <row r="153" spans="1:12" ht="16.2" thickTop="1" x14ac:dyDescent="0.3">
      <c r="A153" s="704"/>
      <c r="B153" s="49"/>
      <c r="C153" s="49"/>
      <c r="D153" s="49"/>
      <c r="E153" s="868"/>
      <c r="F153" s="654"/>
      <c r="G153" s="49"/>
      <c r="H153" s="49"/>
      <c r="I153" s="125"/>
      <c r="J153" s="904"/>
      <c r="K153" s="714"/>
      <c r="L153" s="714"/>
    </row>
    <row r="154" spans="1:12" x14ac:dyDescent="0.3">
      <c r="B154" s="49"/>
      <c r="C154" s="49"/>
      <c r="D154" s="49"/>
      <c r="E154" s="918"/>
      <c r="F154" s="654"/>
      <c r="G154" s="49"/>
      <c r="H154" s="49"/>
      <c r="I154" s="125"/>
      <c r="J154" s="904"/>
      <c r="K154" s="714"/>
      <c r="L154" s="714"/>
    </row>
    <row r="155" spans="1:12" ht="16.2" thickBot="1" x14ac:dyDescent="0.35">
      <c r="A155" s="104"/>
      <c r="B155" s="105"/>
      <c r="C155" s="105"/>
      <c r="D155" s="105"/>
      <c r="E155" s="923"/>
      <c r="F155" s="677"/>
      <c r="G155" s="105"/>
      <c r="H155" s="105"/>
      <c r="I155" s="786"/>
      <c r="J155" s="915"/>
      <c r="K155" s="787"/>
      <c r="L155" s="787"/>
    </row>
    <row r="156" spans="1:12" ht="16.2" thickTop="1" x14ac:dyDescent="0.3">
      <c r="A156" s="19" t="s">
        <v>129</v>
      </c>
      <c r="B156" s="87"/>
      <c r="C156" s="87"/>
      <c r="D156" s="87"/>
      <c r="E156" s="924"/>
      <c r="F156" s="678"/>
      <c r="G156" s="87"/>
      <c r="H156" s="87"/>
      <c r="I156" s="792"/>
      <c r="J156" s="916"/>
      <c r="K156" s="793"/>
      <c r="L156" s="793"/>
    </row>
    <row r="157" spans="1:12" x14ac:dyDescent="0.3">
      <c r="A157" s="48"/>
      <c r="B157" s="49"/>
      <c r="C157" s="49"/>
      <c r="D157" s="49"/>
      <c r="E157" s="918"/>
      <c r="F157" s="715"/>
      <c r="G157" s="713"/>
      <c r="H157" s="713"/>
      <c r="I157" s="125"/>
      <c r="J157" s="904"/>
      <c r="K157" s="714"/>
      <c r="L157" s="714"/>
    </row>
    <row r="158" spans="1:12" x14ac:dyDescent="0.3">
      <c r="A158" s="89" t="s">
        <v>323</v>
      </c>
      <c r="B158" s="462"/>
      <c r="C158" s="462"/>
      <c r="D158" s="462"/>
      <c r="E158" s="944">
        <v>53500</v>
      </c>
      <c r="F158" s="718">
        <v>74740</v>
      </c>
      <c r="G158" s="713">
        <v>65490</v>
      </c>
      <c r="H158" s="713">
        <v>65490</v>
      </c>
      <c r="I158" s="493">
        <v>60824</v>
      </c>
      <c r="J158" s="904">
        <v>69216</v>
      </c>
      <c r="K158" s="714">
        <v>21799</v>
      </c>
      <c r="L158" s="714">
        <v>69531.31</v>
      </c>
    </row>
    <row r="159" spans="1:12" x14ac:dyDescent="0.3">
      <c r="A159" s="89" t="s">
        <v>372</v>
      </c>
      <c r="B159" s="462"/>
      <c r="C159" s="462"/>
      <c r="D159" s="462"/>
      <c r="E159" s="944"/>
      <c r="F159" s="718"/>
      <c r="G159" s="713"/>
      <c r="H159" s="713"/>
      <c r="I159" s="493"/>
      <c r="J159" s="904"/>
      <c r="K159" s="714">
        <v>40000</v>
      </c>
      <c r="L159" s="714"/>
    </row>
    <row r="160" spans="1:12" x14ac:dyDescent="0.3">
      <c r="A160" s="48"/>
      <c r="B160" s="462"/>
      <c r="C160" s="462"/>
      <c r="D160" s="462"/>
      <c r="E160" s="944"/>
      <c r="F160" s="718"/>
      <c r="G160" s="713"/>
      <c r="H160" s="713"/>
      <c r="I160" s="493"/>
      <c r="J160" s="904"/>
      <c r="K160" s="714"/>
      <c r="L160" s="714"/>
    </row>
    <row r="161" spans="1:12" x14ac:dyDescent="0.3">
      <c r="A161" s="16" t="s">
        <v>134</v>
      </c>
      <c r="B161" s="462"/>
      <c r="C161" s="462"/>
      <c r="D161" s="462"/>
      <c r="E161" s="944"/>
      <c r="F161" s="718"/>
      <c r="G161" s="713"/>
      <c r="H161" s="713"/>
      <c r="I161" s="493"/>
      <c r="J161" s="904"/>
      <c r="K161" s="714"/>
      <c r="L161" s="714"/>
    </row>
    <row r="162" spans="1:12" x14ac:dyDescent="0.3">
      <c r="A162" s="207" t="str">
        <f>$A11</f>
        <v>FY 2011-2012</v>
      </c>
      <c r="B162" s="463">
        <f>B11</f>
        <v>15300</v>
      </c>
      <c r="C162" s="463"/>
      <c r="D162" s="464">
        <v>1.25</v>
      </c>
      <c r="E162" s="944"/>
      <c r="F162" s="718"/>
      <c r="G162" s="713"/>
      <c r="H162" s="713"/>
      <c r="I162" s="493"/>
      <c r="J162" s="905"/>
      <c r="K162" s="714">
        <v>19125</v>
      </c>
      <c r="L162" s="714">
        <f>+L39</f>
        <v>17417.86</v>
      </c>
    </row>
    <row r="163" spans="1:12" x14ac:dyDescent="0.3">
      <c r="A163" s="207" t="str">
        <f>$A12</f>
        <v>FY 2012-2013</v>
      </c>
      <c r="B163" s="463">
        <f>B12</f>
        <v>13302</v>
      </c>
      <c r="C163" s="463"/>
      <c r="D163" s="464">
        <f>D40</f>
        <v>2</v>
      </c>
      <c r="E163" s="944"/>
      <c r="F163" s="730"/>
      <c r="G163" s="800"/>
      <c r="H163" s="800"/>
      <c r="I163" s="801">
        <f>B163*D163</f>
        <v>26604</v>
      </c>
      <c r="J163" s="904">
        <f>+J40</f>
        <v>26600</v>
      </c>
      <c r="K163" s="802"/>
      <c r="L163" s="802"/>
    </row>
    <row r="164" spans="1:12" x14ac:dyDescent="0.3">
      <c r="A164" s="207" t="s">
        <v>390</v>
      </c>
      <c r="B164" s="463">
        <v>13500</v>
      </c>
      <c r="C164" s="463"/>
      <c r="D164" s="464">
        <v>3</v>
      </c>
      <c r="E164" s="944"/>
      <c r="F164" s="931"/>
      <c r="G164" s="800">
        <f>+D164*B164</f>
        <v>40500</v>
      </c>
      <c r="H164" s="800">
        <v>37718.69</v>
      </c>
      <c r="I164" s="801"/>
      <c r="J164" s="906"/>
      <c r="K164" s="802"/>
      <c r="L164" s="802"/>
    </row>
    <row r="165" spans="1:12" x14ac:dyDescent="0.3">
      <c r="A165" s="207" t="s">
        <v>434</v>
      </c>
      <c r="B165" s="463">
        <v>13000</v>
      </c>
      <c r="C165" s="463"/>
      <c r="D165" s="464">
        <v>1.5</v>
      </c>
      <c r="E165" s="944"/>
      <c r="F165" s="730">
        <f>+D165*B165</f>
        <v>19500</v>
      </c>
      <c r="G165" s="800"/>
      <c r="H165" s="800"/>
      <c r="I165" s="801"/>
      <c r="J165" s="906"/>
      <c r="K165" s="802"/>
      <c r="L165" s="802"/>
    </row>
    <row r="166" spans="1:12" x14ac:dyDescent="0.3">
      <c r="A166" s="207" t="s">
        <v>483</v>
      </c>
      <c r="B166" s="463">
        <f>B15</f>
        <v>12555</v>
      </c>
      <c r="C166" s="463"/>
      <c r="D166" s="464">
        <v>2.5</v>
      </c>
      <c r="E166" s="944">
        <f>B166*D166</f>
        <v>31387.5</v>
      </c>
      <c r="F166" s="730"/>
      <c r="G166" s="800"/>
      <c r="H166" s="800"/>
      <c r="I166" s="801"/>
      <c r="J166" s="906"/>
      <c r="K166" s="802"/>
      <c r="L166" s="802"/>
    </row>
    <row r="167" spans="1:12" x14ac:dyDescent="0.3">
      <c r="A167" s="207"/>
      <c r="B167" s="468"/>
      <c r="C167" s="468"/>
      <c r="D167" s="238"/>
      <c r="E167" s="941"/>
      <c r="F167" s="730"/>
      <c r="G167" s="726"/>
      <c r="H167" s="726"/>
      <c r="I167" s="801"/>
      <c r="J167" s="906"/>
      <c r="K167" s="802"/>
      <c r="L167" s="802"/>
    </row>
    <row r="168" spans="1:12" x14ac:dyDescent="0.3">
      <c r="A168" s="48" t="s">
        <v>135</v>
      </c>
      <c r="B168" s="244"/>
      <c r="C168" s="244"/>
      <c r="D168" s="244"/>
      <c r="E168" s="951">
        <f>SUM(E158:E167)</f>
        <v>84887.5</v>
      </c>
      <c r="F168" s="932">
        <f>+F158+F165</f>
        <v>94240</v>
      </c>
      <c r="G168" s="933">
        <f>+G158+G164</f>
        <v>105990</v>
      </c>
      <c r="H168" s="933">
        <f>+H158+H164</f>
        <v>103208.69</v>
      </c>
      <c r="I168" s="934">
        <f>SUM(I158:I163)</f>
        <v>87428</v>
      </c>
      <c r="J168" s="935">
        <f>SUM(J158:J163)</f>
        <v>95816</v>
      </c>
      <c r="K168" s="936">
        <f>SUM(K158:K163)</f>
        <v>80924</v>
      </c>
      <c r="L168" s="936">
        <f>SUM(L158:L163)</f>
        <v>86949.17</v>
      </c>
    </row>
    <row r="169" spans="1:12" x14ac:dyDescent="0.3">
      <c r="A169" s="48"/>
      <c r="B169" s="244"/>
      <c r="C169" s="244"/>
      <c r="D169" s="244"/>
      <c r="E169" s="941"/>
      <c r="F169" s="715" t="s">
        <v>10</v>
      </c>
      <c r="G169" s="713" t="s">
        <v>10</v>
      </c>
      <c r="H169" s="713"/>
      <c r="I169" s="493"/>
      <c r="J169" s="904"/>
      <c r="K169" s="714"/>
      <c r="L169" s="714"/>
    </row>
    <row r="170" spans="1:12" x14ac:dyDescent="0.3">
      <c r="A170" s="16" t="s">
        <v>136</v>
      </c>
      <c r="B170" s="244"/>
      <c r="C170" s="244"/>
      <c r="D170" s="244"/>
      <c r="E170" s="941"/>
      <c r="F170" s="715"/>
      <c r="G170" s="713"/>
      <c r="H170" s="713"/>
      <c r="I170" s="493"/>
      <c r="J170" s="904"/>
      <c r="K170" s="714"/>
      <c r="L170" s="714"/>
    </row>
    <row r="171" spans="1:12" x14ac:dyDescent="0.3">
      <c r="A171" s="48" t="s">
        <v>369</v>
      </c>
      <c r="B171" s="504">
        <v>67</v>
      </c>
      <c r="C171" s="504"/>
      <c r="D171" s="245">
        <v>300</v>
      </c>
      <c r="E171" s="953"/>
      <c r="F171" s="715"/>
      <c r="G171" s="713"/>
      <c r="H171" s="713"/>
      <c r="I171" s="493"/>
      <c r="J171" s="904"/>
      <c r="K171" s="714">
        <v>20100</v>
      </c>
      <c r="L171" s="714">
        <f>+L142</f>
        <v>17733.32</v>
      </c>
    </row>
    <row r="172" spans="1:12" x14ac:dyDescent="0.3">
      <c r="A172" s="48" t="s">
        <v>383</v>
      </c>
      <c r="B172" s="504">
        <v>67</v>
      </c>
      <c r="C172" s="504"/>
      <c r="D172" s="245">
        <v>550</v>
      </c>
      <c r="E172" s="953"/>
      <c r="F172" s="715"/>
      <c r="G172" s="713"/>
      <c r="H172" s="713"/>
      <c r="I172" s="493">
        <f>B172*D172</f>
        <v>36850</v>
      </c>
      <c r="J172" s="904">
        <v>30326</v>
      </c>
      <c r="K172" s="728"/>
      <c r="L172" s="714"/>
    </row>
    <row r="173" spans="1:12" x14ac:dyDescent="0.3">
      <c r="A173" s="48" t="s">
        <v>420</v>
      </c>
      <c r="B173" s="504">
        <v>25</v>
      </c>
      <c r="C173" s="504"/>
      <c r="D173" s="245">
        <v>1250</v>
      </c>
      <c r="E173" s="953"/>
      <c r="F173" s="847"/>
      <c r="G173" s="713">
        <f>B173*D173</f>
        <v>31250</v>
      </c>
      <c r="H173" s="713">
        <v>22301.06</v>
      </c>
      <c r="I173" s="493"/>
      <c r="J173" s="904"/>
      <c r="K173" s="728"/>
      <c r="L173" s="714"/>
    </row>
    <row r="174" spans="1:12" x14ac:dyDescent="0.3">
      <c r="A174" s="895" t="s">
        <v>461</v>
      </c>
      <c r="B174" s="504">
        <v>67</v>
      </c>
      <c r="D174" s="245">
        <v>700</v>
      </c>
      <c r="E174" s="953"/>
      <c r="F174" s="715">
        <f>B174*D174</f>
        <v>46900</v>
      </c>
    </row>
    <row r="175" spans="1:12" x14ac:dyDescent="0.3">
      <c r="A175" s="895" t="s">
        <v>486</v>
      </c>
      <c r="B175" s="504">
        <v>65</v>
      </c>
      <c r="D175" s="245">
        <v>750</v>
      </c>
      <c r="E175" s="953">
        <f>B175*D175</f>
        <v>48750</v>
      </c>
      <c r="F175" s="715"/>
    </row>
    <row r="176" spans="1:12" ht="16.2" thickBot="1" x14ac:dyDescent="0.35">
      <c r="A176" s="16" t="s">
        <v>358</v>
      </c>
      <c r="B176" s="244"/>
      <c r="C176" s="244"/>
      <c r="D176" s="244"/>
      <c r="E176" s="952">
        <f>E168-E175</f>
        <v>36137.5</v>
      </c>
      <c r="F176" s="813">
        <f>F168-SUM(F171:F174)</f>
        <v>47340</v>
      </c>
      <c r="G176" s="810">
        <f>G168-SUM(G171:G173)</f>
        <v>74740</v>
      </c>
      <c r="H176" s="810">
        <f>H168-SUM(H171:H173)</f>
        <v>80907.63</v>
      </c>
      <c r="I176" s="811">
        <f>I168-SUM(I171:I172)</f>
        <v>50578</v>
      </c>
      <c r="J176" s="917">
        <f>J168-SUM(J171:J172)</f>
        <v>65490</v>
      </c>
      <c r="K176" s="812">
        <f>K168-SUM(K171:K171)</f>
        <v>60824</v>
      </c>
      <c r="L176" s="812">
        <f>L168-SUM(L171:L171)</f>
        <v>69215.850000000006</v>
      </c>
    </row>
    <row r="177" spans="1:12" ht="16.2" thickTop="1" x14ac:dyDescent="0.3">
      <c r="A177" s="16"/>
      <c r="B177" s="49"/>
      <c r="C177" s="49"/>
      <c r="D177" s="49"/>
      <c r="E177" s="941"/>
      <c r="F177" s="654"/>
      <c r="G177" s="49"/>
      <c r="H177" s="49"/>
      <c r="I177" s="125"/>
      <c r="J177" s="904"/>
      <c r="K177" s="714"/>
      <c r="L177" s="714"/>
    </row>
    <row r="178" spans="1:12" x14ac:dyDescent="0.3">
      <c r="A178" s="275"/>
      <c r="B178" s="49"/>
      <c r="C178" s="49"/>
      <c r="D178" s="49"/>
      <c r="E178" s="918"/>
      <c r="F178" s="654"/>
      <c r="G178" s="49"/>
      <c r="H178" s="49"/>
      <c r="I178" s="125"/>
      <c r="J178" s="904"/>
      <c r="K178" s="714"/>
      <c r="L178" s="714"/>
    </row>
    <row r="179" spans="1:12" ht="16.2" thickBot="1" x14ac:dyDescent="0.35">
      <c r="A179" s="104"/>
      <c r="B179" s="105"/>
      <c r="C179" s="105"/>
      <c r="D179" s="105"/>
      <c r="E179" s="923"/>
      <c r="F179" s="677"/>
      <c r="G179" s="105"/>
      <c r="H179" s="105"/>
      <c r="I179" s="786"/>
      <c r="J179" s="915"/>
      <c r="K179" s="787"/>
      <c r="L179" s="787"/>
    </row>
    <row r="180" spans="1:12" ht="16.2" thickTop="1" x14ac:dyDescent="0.3">
      <c r="A180" s="19" t="s">
        <v>357</v>
      </c>
      <c r="B180" s="87"/>
      <c r="C180" s="87"/>
      <c r="D180" s="87"/>
      <c r="E180" s="924"/>
      <c r="F180" s="678"/>
      <c r="G180" s="87"/>
      <c r="H180" s="87"/>
      <c r="I180" s="792"/>
      <c r="J180" s="916"/>
      <c r="K180" s="793"/>
      <c r="L180" s="793"/>
    </row>
    <row r="181" spans="1:12" x14ac:dyDescent="0.3">
      <c r="A181" s="48"/>
      <c r="B181" s="49"/>
      <c r="C181" s="49"/>
      <c r="D181" s="49"/>
      <c r="E181" s="918"/>
      <c r="F181" s="654"/>
      <c r="G181" s="49"/>
      <c r="H181" s="49"/>
      <c r="I181" s="125"/>
      <c r="J181" s="904"/>
      <c r="K181" s="714"/>
      <c r="L181" s="714"/>
    </row>
    <row r="182" spans="1:12" x14ac:dyDescent="0.3">
      <c r="A182" s="48" t="s">
        <v>144</v>
      </c>
      <c r="B182" s="49"/>
      <c r="C182" s="49"/>
      <c r="D182" s="49"/>
      <c r="E182" s="941">
        <v>41.5</v>
      </c>
      <c r="F182" s="715">
        <v>41.5</v>
      </c>
      <c r="G182" s="713">
        <v>39</v>
      </c>
      <c r="H182" s="713">
        <v>39</v>
      </c>
      <c r="I182" s="816">
        <v>38</v>
      </c>
      <c r="J182" s="904">
        <v>38</v>
      </c>
      <c r="K182" s="714">
        <v>38.75</v>
      </c>
      <c r="L182" s="714">
        <v>38.75</v>
      </c>
    </row>
    <row r="183" spans="1:12" x14ac:dyDescent="0.3">
      <c r="A183" s="48"/>
      <c r="B183" s="49"/>
      <c r="C183" s="49"/>
      <c r="D183" s="49"/>
      <c r="E183" s="941"/>
      <c r="F183" s="715"/>
      <c r="G183" s="125"/>
      <c r="H183" s="125"/>
      <c r="I183" s="816"/>
      <c r="J183" s="904"/>
      <c r="K183" s="714"/>
      <c r="L183" s="714"/>
    </row>
    <row r="184" spans="1:12" x14ac:dyDescent="0.3">
      <c r="A184" s="48" t="s">
        <v>146</v>
      </c>
      <c r="B184" s="49"/>
      <c r="C184" s="49"/>
      <c r="D184" s="49"/>
      <c r="E184" s="941">
        <v>0</v>
      </c>
      <c r="F184" s="715">
        <v>0</v>
      </c>
      <c r="G184" s="713">
        <v>0</v>
      </c>
      <c r="H184" s="713">
        <v>0</v>
      </c>
      <c r="I184" s="816">
        <v>0</v>
      </c>
      <c r="J184" s="904"/>
      <c r="K184" s="714">
        <v>0</v>
      </c>
      <c r="L184" s="714"/>
    </row>
    <row r="185" spans="1:12" x14ac:dyDescent="0.3">
      <c r="A185" s="48"/>
      <c r="B185" s="49"/>
      <c r="C185" s="49"/>
      <c r="D185" s="49"/>
      <c r="E185" s="941"/>
      <c r="F185" s="715"/>
      <c r="G185" s="713"/>
      <c r="H185" s="713"/>
      <c r="I185" s="816"/>
      <c r="J185" s="904"/>
      <c r="K185" s="714"/>
      <c r="L185" s="714"/>
    </row>
    <row r="186" spans="1:12" x14ac:dyDescent="0.3">
      <c r="A186" s="48" t="s">
        <v>302</v>
      </c>
      <c r="B186" s="49"/>
      <c r="C186" s="49"/>
      <c r="D186" s="49"/>
      <c r="E186" s="947">
        <v>2.5</v>
      </c>
      <c r="F186" s="754">
        <v>1.5</v>
      </c>
      <c r="G186" s="750">
        <v>3</v>
      </c>
      <c r="H186" s="750">
        <v>3</v>
      </c>
      <c r="I186" s="805">
        <v>2</v>
      </c>
      <c r="J186" s="910">
        <v>2</v>
      </c>
      <c r="K186" s="753">
        <v>1.25</v>
      </c>
      <c r="L186" s="753">
        <v>1.25</v>
      </c>
    </row>
    <row r="187" spans="1:12" x14ac:dyDescent="0.3">
      <c r="A187" s="48"/>
      <c r="B187" s="49"/>
      <c r="C187" s="49"/>
      <c r="D187" s="49"/>
      <c r="E187" s="941"/>
      <c r="F187" s="715"/>
      <c r="G187" s="713"/>
      <c r="H187" s="713"/>
      <c r="I187" s="816"/>
      <c r="J187" s="904"/>
      <c r="K187" s="714"/>
      <c r="L187" s="714"/>
    </row>
    <row r="188" spans="1:12" ht="16.2" thickBot="1" x14ac:dyDescent="0.35">
      <c r="A188" s="16" t="s">
        <v>149</v>
      </c>
      <c r="B188" s="49"/>
      <c r="C188" s="49"/>
      <c r="D188" s="49"/>
      <c r="E188" s="954">
        <f>SUM(E182:E187)</f>
        <v>44</v>
      </c>
      <c r="F188" s="788">
        <f>SUM(F182:F187)</f>
        <v>43</v>
      </c>
      <c r="G188" s="785">
        <f>SUM(G182:G187)</f>
        <v>42</v>
      </c>
      <c r="H188" s="785">
        <f>SUM(H182:H187)</f>
        <v>42</v>
      </c>
      <c r="I188" s="819">
        <f>SUM(I182:I186)</f>
        <v>40</v>
      </c>
      <c r="J188" s="912">
        <f>SUM(J182:J187)</f>
        <v>40</v>
      </c>
      <c r="K188" s="820">
        <f>SUM(K182:K186)</f>
        <v>40</v>
      </c>
      <c r="L188" s="820">
        <f>SUM(L182:L187)</f>
        <v>40</v>
      </c>
    </row>
    <row r="189" spans="1:12" ht="16.8" thickTop="1" thickBot="1" x14ac:dyDescent="0.35">
      <c r="A189" s="104"/>
      <c r="B189" s="104"/>
      <c r="C189" s="104"/>
      <c r="D189" s="104"/>
      <c r="E189" s="926"/>
      <c r="F189" s="104"/>
      <c r="G189" s="104"/>
      <c r="H189" s="104"/>
      <c r="I189" s="104"/>
      <c r="J189" s="484"/>
      <c r="K189" s="255"/>
      <c r="L189" s="104"/>
    </row>
    <row r="190" spans="1:12" ht="16.2" thickTop="1" x14ac:dyDescent="0.3">
      <c r="A190" s="48"/>
      <c r="B190" s="48"/>
      <c r="C190" s="48"/>
      <c r="D190" s="48"/>
      <c r="E190" s="925"/>
      <c r="F190" s="48"/>
      <c r="G190" s="48"/>
      <c r="H190" s="48"/>
      <c r="I190" s="48"/>
      <c r="J190" s="207"/>
      <c r="K190" s="48"/>
      <c r="L190" s="48"/>
    </row>
    <row r="191" spans="1:12" ht="16.2" x14ac:dyDescent="0.35">
      <c r="A191" s="48" t="s">
        <v>184</v>
      </c>
      <c r="B191" s="695"/>
      <c r="C191" s="695"/>
      <c r="D191" s="702"/>
      <c r="E191" s="927"/>
      <c r="F191" s="48"/>
      <c r="G191" s="48"/>
      <c r="H191" s="207"/>
      <c r="J191" s="207"/>
    </row>
    <row r="192" spans="1:12" x14ac:dyDescent="0.3">
      <c r="A192" s="89"/>
      <c r="B192" s="48"/>
      <c r="C192" s="48"/>
      <c r="F192" s="48"/>
      <c r="G192" s="48"/>
      <c r="H192" s="207"/>
      <c r="J192" s="207"/>
    </row>
    <row r="193" spans="1:8" ht="16.2" x14ac:dyDescent="0.35">
      <c r="A193" s="702"/>
      <c r="E193" s="927"/>
      <c r="H193" s="153"/>
    </row>
    <row r="194" spans="1:8" ht="16.2" x14ac:dyDescent="0.35">
      <c r="A194" s="702"/>
      <c r="D194" s="702"/>
      <c r="H194" s="153"/>
    </row>
    <row r="195" spans="1:8" ht="16.2" x14ac:dyDescent="0.35">
      <c r="D195" s="702"/>
      <c r="E195" s="927"/>
      <c r="H195" s="153"/>
    </row>
    <row r="196" spans="1:8" ht="16.2" x14ac:dyDescent="0.35">
      <c r="A196" s="702"/>
      <c r="H196" s="153"/>
    </row>
    <row r="197" spans="1:8" ht="16.2" x14ac:dyDescent="0.35">
      <c r="A197" s="702"/>
      <c r="D197" s="702"/>
      <c r="H197" s="153"/>
    </row>
    <row r="198" spans="1:8" ht="16.2" x14ac:dyDescent="0.35">
      <c r="D198" s="702"/>
      <c r="H198" s="153"/>
    </row>
    <row r="199" spans="1:8" ht="16.2" x14ac:dyDescent="0.35">
      <c r="D199" s="702"/>
      <c r="E199" s="927"/>
      <c r="H199" s="153"/>
    </row>
    <row r="200" spans="1:8" x14ac:dyDescent="0.3">
      <c r="H200" s="153"/>
    </row>
    <row r="201" spans="1:8" ht="16.2" x14ac:dyDescent="0.35">
      <c r="A201" s="702"/>
      <c r="D201" s="702"/>
      <c r="E201" s="927"/>
      <c r="H201" s="153"/>
    </row>
    <row r="202" spans="1:8" ht="16.2" x14ac:dyDescent="0.35">
      <c r="A202" s="702"/>
      <c r="H202" s="153"/>
    </row>
    <row r="203" spans="1:8" ht="16.2" x14ac:dyDescent="0.35">
      <c r="A203" s="702"/>
      <c r="D203" s="702"/>
      <c r="E203" s="927"/>
      <c r="H203" s="153"/>
    </row>
    <row r="204" spans="1:8" ht="16.2" x14ac:dyDescent="0.35">
      <c r="A204" s="702"/>
      <c r="H204" s="153"/>
    </row>
    <row r="205" spans="1:8" ht="16.2" x14ac:dyDescent="0.35">
      <c r="D205" s="702"/>
      <c r="E205" s="927"/>
      <c r="H205" s="153"/>
    </row>
    <row r="206" spans="1:8" x14ac:dyDescent="0.3">
      <c r="H206" s="153"/>
    </row>
    <row r="207" spans="1:8" ht="16.2" x14ac:dyDescent="0.35">
      <c r="D207" s="702"/>
      <c r="E207" s="927"/>
      <c r="H207" s="153"/>
    </row>
    <row r="208" spans="1:8" x14ac:dyDescent="0.3">
      <c r="H208" s="153"/>
    </row>
    <row r="209" spans="8:8" x14ac:dyDescent="0.3">
      <c r="H209" s="153"/>
    </row>
  </sheetData>
  <sortState xmlns:xlrd2="http://schemas.microsoft.com/office/spreadsheetml/2017/richdata2" ref="A55:L83">
    <sortCondition ref="A55:A83"/>
  </sortState>
  <mergeCells count="3">
    <mergeCell ref="A1:J1"/>
    <mergeCell ref="A2:J2"/>
    <mergeCell ref="A3:J3"/>
  </mergeCells>
  <pageMargins left="0.17" right="0.17" top="0.28000000000000003" bottom="0.19" header="0.17" footer="0.17"/>
  <pageSetup scale="61" fitToHeight="0" orientation="landscape" r:id="rId1"/>
  <ignoredErrors>
    <ignoredError sqref="E43" unlockedFormula="1"/>
  </ignoredError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L208"/>
  <sheetViews>
    <sheetView topLeftCell="A4" zoomScale="80" zoomScaleNormal="80" workbookViewId="0">
      <pane ySplit="3" topLeftCell="A151" activePane="bottomLeft" state="frozen"/>
      <selection activeCell="A4" sqref="A4"/>
      <selection pane="bottomLeft" activeCell="D164" sqref="D164"/>
    </sheetView>
  </sheetViews>
  <sheetFormatPr defaultRowHeight="15.6" x14ac:dyDescent="0.3"/>
  <cols>
    <col min="1" max="1" width="36.6328125" customWidth="1"/>
    <col min="2" max="2" width="9.08984375" bestFit="1" customWidth="1"/>
    <col min="3" max="3" width="1.81640625" bestFit="1" customWidth="1"/>
    <col min="4" max="4" width="9.6328125" bestFit="1" customWidth="1"/>
    <col min="5" max="5" width="15.81640625" style="921" customWidth="1"/>
    <col min="6" max="6" width="13.90625" style="921" bestFit="1" customWidth="1"/>
    <col min="7" max="11" width="13.90625" bestFit="1" customWidth="1"/>
    <col min="12" max="12" width="13.90625" style="153" bestFit="1" customWidth="1"/>
  </cols>
  <sheetData>
    <row r="1" spans="1:12" ht="16.2" x14ac:dyDescent="0.35">
      <c r="A1" s="1078" t="s">
        <v>233</v>
      </c>
      <c r="B1" s="1078"/>
      <c r="C1" s="1078"/>
      <c r="D1" s="1078"/>
      <c r="E1" s="1078"/>
      <c r="F1" s="1078"/>
      <c r="G1" s="1078"/>
      <c r="H1" s="1078"/>
      <c r="I1" s="1078"/>
      <c r="J1" s="1078"/>
      <c r="K1" s="1078"/>
      <c r="L1" s="1078"/>
    </row>
    <row r="2" spans="1:12" ht="16.2" x14ac:dyDescent="0.35">
      <c r="A2" s="1078" t="s">
        <v>481</v>
      </c>
      <c r="B2" s="1078"/>
      <c r="C2" s="1078"/>
      <c r="D2" s="1078"/>
      <c r="E2" s="1078"/>
      <c r="F2" s="1078"/>
      <c r="G2" s="1078"/>
      <c r="H2" s="1078"/>
      <c r="I2" s="1078"/>
      <c r="J2" s="1078"/>
      <c r="K2" s="1078"/>
      <c r="L2" s="1078"/>
    </row>
    <row r="3" spans="1:12" ht="16.2" x14ac:dyDescent="0.35">
      <c r="A3" s="1078" t="s">
        <v>340</v>
      </c>
      <c r="B3" s="1078"/>
      <c r="C3" s="1078"/>
      <c r="D3" s="1078"/>
      <c r="E3" s="1078"/>
      <c r="F3" s="1078"/>
      <c r="G3" s="1078"/>
      <c r="H3" s="1078"/>
      <c r="I3" s="1078"/>
      <c r="J3" s="1078"/>
      <c r="K3" s="1078"/>
      <c r="L3" s="1078"/>
    </row>
    <row r="4" spans="1:12" ht="16.2" x14ac:dyDescent="0.35">
      <c r="A4" s="826"/>
      <c r="B4" s="826"/>
      <c r="C4" s="826"/>
      <c r="D4" s="826"/>
      <c r="E4" s="928" t="s">
        <v>15</v>
      </c>
      <c r="F4" s="956" t="s">
        <v>384</v>
      </c>
      <c r="G4" s="827" t="s">
        <v>432</v>
      </c>
      <c r="H4" s="827"/>
      <c r="I4" s="828" t="s">
        <v>432</v>
      </c>
      <c r="J4" s="828"/>
      <c r="K4" s="829" t="s">
        <v>384</v>
      </c>
      <c r="L4" s="899"/>
    </row>
    <row r="5" spans="1:12" ht="16.2" x14ac:dyDescent="0.35">
      <c r="A5" s="832"/>
      <c r="B5" s="832"/>
      <c r="C5" s="832"/>
      <c r="D5" s="832"/>
      <c r="E5" s="929" t="s">
        <v>494</v>
      </c>
      <c r="F5" s="957" t="s">
        <v>482</v>
      </c>
      <c r="G5" s="833" t="s">
        <v>503</v>
      </c>
      <c r="H5" s="833" t="s">
        <v>503</v>
      </c>
      <c r="I5" s="834" t="s">
        <v>427</v>
      </c>
      <c r="J5" s="834" t="s">
        <v>427</v>
      </c>
      <c r="K5" s="835" t="s">
        <v>379</v>
      </c>
      <c r="L5" s="900" t="s">
        <v>379</v>
      </c>
    </row>
    <row r="6" spans="1:12" ht="16.8" thickBot="1" x14ac:dyDescent="0.4">
      <c r="A6" s="837"/>
      <c r="B6" s="838"/>
      <c r="C6" s="838"/>
      <c r="D6" s="838"/>
      <c r="E6" s="955" t="s">
        <v>20</v>
      </c>
      <c r="F6" s="958" t="s">
        <v>20</v>
      </c>
      <c r="G6" s="839" t="s">
        <v>20</v>
      </c>
      <c r="H6" s="839" t="s">
        <v>21</v>
      </c>
      <c r="I6" s="840" t="s">
        <v>20</v>
      </c>
      <c r="J6" s="840" t="s">
        <v>21</v>
      </c>
      <c r="K6" s="841" t="s">
        <v>20</v>
      </c>
      <c r="L6" s="901" t="s">
        <v>21</v>
      </c>
    </row>
    <row r="7" spans="1:12" ht="16.2" thickTop="1" x14ac:dyDescent="0.3">
      <c r="A7" s="244" t="s">
        <v>22</v>
      </c>
      <c r="B7" s="244"/>
      <c r="C7" s="244"/>
      <c r="D7" s="244"/>
      <c r="E7" s="918"/>
      <c r="F7" s="959"/>
      <c r="G7" s="654"/>
      <c r="H7" s="654"/>
      <c r="I7" s="244"/>
      <c r="J7" s="244"/>
      <c r="K7" s="244"/>
      <c r="L7" s="902"/>
    </row>
    <row r="8" spans="1:12" ht="9" customHeight="1" x14ac:dyDescent="0.3">
      <c r="A8" s="244"/>
      <c r="B8" s="244"/>
      <c r="C8" s="244"/>
      <c r="D8" s="244"/>
      <c r="E8" s="918"/>
      <c r="F8" s="960"/>
      <c r="G8" s="654"/>
      <c r="H8" s="654"/>
      <c r="I8" s="244"/>
      <c r="J8" s="244"/>
      <c r="K8" s="244"/>
      <c r="L8" s="902"/>
    </row>
    <row r="9" spans="1:12" x14ac:dyDescent="0.3">
      <c r="A9" s="485" t="s">
        <v>23</v>
      </c>
      <c r="B9" s="486" t="s">
        <v>24</v>
      </c>
      <c r="C9" s="486"/>
      <c r="D9" s="486" t="s">
        <v>25</v>
      </c>
      <c r="E9" s="919"/>
      <c r="F9" s="961"/>
      <c r="G9" s="655"/>
      <c r="H9" s="655"/>
      <c r="I9" s="486"/>
      <c r="J9" s="486"/>
      <c r="K9" s="707"/>
      <c r="L9" s="903"/>
    </row>
    <row r="10" spans="1:12" x14ac:dyDescent="0.3">
      <c r="A10" s="244" t="s">
        <v>26</v>
      </c>
      <c r="B10" s="244"/>
      <c r="C10" s="244"/>
      <c r="D10" s="244"/>
      <c r="E10" s="918"/>
      <c r="F10" s="960"/>
      <c r="G10" s="654"/>
      <c r="H10" s="654"/>
      <c r="I10" s="244"/>
      <c r="J10" s="244"/>
    </row>
    <row r="11" spans="1:12" x14ac:dyDescent="0.3">
      <c r="A11" s="462" t="s">
        <v>377</v>
      </c>
      <c r="B11" s="463">
        <v>13302</v>
      </c>
      <c r="C11" s="463"/>
      <c r="D11" s="464">
        <v>38</v>
      </c>
      <c r="E11" s="920"/>
      <c r="F11" s="962"/>
      <c r="G11" s="656"/>
      <c r="H11" s="656"/>
      <c r="K11" s="722">
        <v>549632</v>
      </c>
      <c r="L11" s="904">
        <v>505481</v>
      </c>
    </row>
    <row r="12" spans="1:12" x14ac:dyDescent="0.3">
      <c r="A12" s="462" t="s">
        <v>390</v>
      </c>
      <c r="B12" s="463">
        <v>13500</v>
      </c>
      <c r="C12" s="463"/>
      <c r="D12" s="464">
        <v>39</v>
      </c>
      <c r="E12" s="920"/>
      <c r="F12" s="962"/>
      <c r="G12" s="847"/>
      <c r="H12" s="847"/>
      <c r="I12" s="848">
        <f>+D12*B12</f>
        <v>526500</v>
      </c>
      <c r="J12" s="848">
        <v>490497.31</v>
      </c>
      <c r="K12" s="722"/>
      <c r="L12" s="905"/>
    </row>
    <row r="13" spans="1:12" x14ac:dyDescent="0.3">
      <c r="A13" s="850" t="s">
        <v>434</v>
      </c>
      <c r="B13" s="851">
        <v>13000</v>
      </c>
      <c r="C13" s="851"/>
      <c r="D13" s="852">
        <v>41.5</v>
      </c>
      <c r="E13" s="920"/>
      <c r="F13" s="962"/>
      <c r="G13" s="656">
        <f>+D13*B13</f>
        <v>539500</v>
      </c>
      <c r="H13" s="656">
        <v>506438.97</v>
      </c>
      <c r="I13" s="848"/>
      <c r="J13" s="848"/>
      <c r="K13" s="722"/>
      <c r="L13" s="905"/>
    </row>
    <row r="14" spans="1:12" x14ac:dyDescent="0.3">
      <c r="A14" s="850" t="s">
        <v>483</v>
      </c>
      <c r="B14" s="851">
        <v>12555</v>
      </c>
      <c r="C14" s="851"/>
      <c r="D14" s="852">
        <v>41.5</v>
      </c>
      <c r="E14" s="904"/>
      <c r="F14" s="963">
        <v>521032.5</v>
      </c>
      <c r="G14" s="656"/>
      <c r="H14" s="656"/>
      <c r="I14" s="848"/>
      <c r="J14" s="848"/>
      <c r="K14" s="722"/>
      <c r="L14" s="905"/>
    </row>
    <row r="15" spans="1:12" x14ac:dyDescent="0.3">
      <c r="A15" s="850" t="s">
        <v>495</v>
      </c>
      <c r="B15" s="851">
        <v>11500</v>
      </c>
      <c r="C15" s="851"/>
      <c r="D15" s="852">
        <v>43.5</v>
      </c>
      <c r="E15" s="904">
        <f>B15*D15</f>
        <v>500250</v>
      </c>
      <c r="F15" s="963"/>
      <c r="G15" s="656"/>
      <c r="H15" s="656"/>
      <c r="I15" s="848"/>
      <c r="J15" s="848"/>
      <c r="K15" s="722"/>
      <c r="L15" s="905"/>
    </row>
    <row r="16" spans="1:12" x14ac:dyDescent="0.3">
      <c r="A16" s="462"/>
      <c r="B16" s="463"/>
      <c r="C16" s="463"/>
      <c r="D16" s="464"/>
      <c r="E16" s="904"/>
      <c r="F16" s="963"/>
      <c r="G16" s="656"/>
      <c r="H16" s="656"/>
      <c r="I16" s="848"/>
      <c r="J16" s="848"/>
      <c r="K16" s="722"/>
      <c r="L16" s="904"/>
    </row>
    <row r="17" spans="1:12" x14ac:dyDescent="0.3">
      <c r="A17" s="244" t="s">
        <v>488</v>
      </c>
      <c r="B17" s="244"/>
      <c r="C17" s="244" t="s">
        <v>10</v>
      </c>
      <c r="D17" s="238" t="s">
        <v>10</v>
      </c>
      <c r="E17" s="922"/>
      <c r="F17" s="964"/>
      <c r="G17" s="657"/>
      <c r="H17" s="657"/>
      <c r="I17" s="238"/>
      <c r="J17" s="238"/>
      <c r="K17" s="493"/>
      <c r="L17" s="904"/>
    </row>
    <row r="18" spans="1:12" x14ac:dyDescent="0.3">
      <c r="A18" s="465" t="str">
        <f>A11</f>
        <v>FY 2012-2013</v>
      </c>
      <c r="B18" s="466"/>
      <c r="C18" s="466"/>
      <c r="D18" s="467"/>
      <c r="E18" s="906"/>
      <c r="F18" s="965"/>
      <c r="G18" s="853"/>
      <c r="H18" s="853"/>
      <c r="I18" s="467"/>
      <c r="J18" s="467"/>
      <c r="K18" s="727">
        <v>22500</v>
      </c>
      <c r="L18" s="906">
        <v>30326</v>
      </c>
    </row>
    <row r="19" spans="1:12" x14ac:dyDescent="0.3">
      <c r="A19" s="465" t="str">
        <f>A12</f>
        <v>FY 2013-2014</v>
      </c>
      <c r="B19" s="466"/>
      <c r="C19" s="466"/>
      <c r="D19" s="467"/>
      <c r="E19" s="906"/>
      <c r="F19" s="965"/>
      <c r="I19" s="726">
        <v>22500</v>
      </c>
      <c r="J19" s="726">
        <v>34276</v>
      </c>
      <c r="K19" s="727"/>
      <c r="L19" s="906"/>
    </row>
    <row r="20" spans="1:12" x14ac:dyDescent="0.3">
      <c r="A20" s="855" t="s">
        <v>437</v>
      </c>
      <c r="B20" s="856"/>
      <c r="C20" s="856"/>
      <c r="D20" s="857"/>
      <c r="E20" s="906"/>
      <c r="F20" s="965"/>
      <c r="G20" s="858">
        <v>30000</v>
      </c>
      <c r="H20" s="858">
        <v>35995</v>
      </c>
      <c r="I20" s="726"/>
      <c r="J20" s="726"/>
      <c r="K20" s="727"/>
      <c r="L20" s="906"/>
    </row>
    <row r="21" spans="1:12" x14ac:dyDescent="0.3">
      <c r="A21" s="855" t="s">
        <v>483</v>
      </c>
      <c r="B21" s="856"/>
      <c r="C21" s="856"/>
      <c r="D21" s="857"/>
      <c r="E21" s="906"/>
      <c r="F21" s="965">
        <v>33000</v>
      </c>
      <c r="G21" s="858"/>
      <c r="H21" s="858"/>
      <c r="I21" s="726"/>
      <c r="J21" s="726"/>
      <c r="K21" s="727"/>
      <c r="L21" s="906"/>
    </row>
    <row r="22" spans="1:12" x14ac:dyDescent="0.3">
      <c r="A22" s="855" t="s">
        <v>495</v>
      </c>
      <c r="B22" s="856">
        <v>1320</v>
      </c>
      <c r="C22" s="856"/>
      <c r="D22" s="857">
        <v>25</v>
      </c>
      <c r="E22" s="906">
        <v>33000</v>
      </c>
      <c r="F22" s="965"/>
      <c r="G22" s="858"/>
      <c r="H22" s="858"/>
      <c r="I22" s="726"/>
      <c r="J22" s="726"/>
      <c r="K22" s="727"/>
      <c r="L22" s="906"/>
    </row>
    <row r="23" spans="1:12" x14ac:dyDescent="0.3">
      <c r="A23" s="855"/>
      <c r="B23" s="856"/>
      <c r="C23" s="856"/>
      <c r="D23" s="857"/>
      <c r="E23" s="906"/>
      <c r="F23" s="965"/>
      <c r="G23" s="858"/>
      <c r="H23" s="858"/>
      <c r="I23" s="726"/>
      <c r="J23" s="726"/>
      <c r="K23" s="727"/>
      <c r="L23" s="906"/>
    </row>
    <row r="24" spans="1:12" x14ac:dyDescent="0.3">
      <c r="A24" s="855" t="s">
        <v>341</v>
      </c>
      <c r="B24" s="856"/>
      <c r="C24" s="856"/>
      <c r="D24" s="857"/>
      <c r="E24" s="906">
        <v>4000</v>
      </c>
      <c r="F24" s="965">
        <v>2500</v>
      </c>
      <c r="G24" s="858">
        <v>5000</v>
      </c>
      <c r="H24" s="858">
        <v>0</v>
      </c>
      <c r="I24" s="726">
        <v>2500</v>
      </c>
      <c r="J24" s="726">
        <v>1431.3</v>
      </c>
      <c r="K24" s="727">
        <v>5000</v>
      </c>
      <c r="L24" s="906">
        <v>10323</v>
      </c>
    </row>
    <row r="25" spans="1:12" x14ac:dyDescent="0.3">
      <c r="A25" s="850" t="s">
        <v>295</v>
      </c>
      <c r="B25" s="850"/>
      <c r="C25" s="850"/>
      <c r="D25" s="850"/>
      <c r="E25" s="904">
        <v>33340</v>
      </c>
      <c r="F25" s="963">
        <v>30000</v>
      </c>
      <c r="G25" s="859">
        <v>44000</v>
      </c>
      <c r="H25" s="859">
        <v>44000</v>
      </c>
      <c r="I25" s="721">
        <v>44000</v>
      </c>
      <c r="J25" s="721">
        <v>44000</v>
      </c>
      <c r="K25" s="722">
        <v>40800</v>
      </c>
      <c r="L25" s="904">
        <v>40800</v>
      </c>
    </row>
    <row r="26" spans="1:12" x14ac:dyDescent="0.3">
      <c r="A26" s="705" t="s">
        <v>280</v>
      </c>
      <c r="B26" s="463"/>
      <c r="C26" s="463"/>
      <c r="D26" s="464"/>
      <c r="E26" s="904">
        <v>4500</v>
      </c>
      <c r="F26" s="963">
        <v>4500</v>
      </c>
      <c r="G26" s="859">
        <v>7500</v>
      </c>
      <c r="H26" s="859">
        <v>-1697.56</v>
      </c>
      <c r="I26" s="721">
        <v>7500</v>
      </c>
      <c r="J26" s="721">
        <v>5189.32</v>
      </c>
      <c r="K26" s="722">
        <v>7500</v>
      </c>
      <c r="L26" s="904">
        <v>7223</v>
      </c>
    </row>
    <row r="27" spans="1:12" x14ac:dyDescent="0.3">
      <c r="A27" s="688" t="s">
        <v>35</v>
      </c>
      <c r="B27" s="860"/>
      <c r="C27" s="860"/>
      <c r="D27" s="688"/>
      <c r="E27" s="922">
        <v>6000</v>
      </c>
      <c r="F27" s="964">
        <v>10000</v>
      </c>
      <c r="G27" s="861">
        <v>5000</v>
      </c>
      <c r="H27" s="861">
        <v>0</v>
      </c>
      <c r="I27" s="862">
        <v>5000</v>
      </c>
      <c r="J27" s="862">
        <v>11206.34</v>
      </c>
      <c r="K27" s="816">
        <v>10000</v>
      </c>
      <c r="L27" s="904"/>
    </row>
    <row r="28" spans="1:12" x14ac:dyDescent="0.3">
      <c r="A28" s="244" t="s">
        <v>38</v>
      </c>
      <c r="B28" s="244"/>
      <c r="C28" s="244"/>
      <c r="D28" s="244"/>
      <c r="E28" s="922"/>
      <c r="F28" s="964"/>
      <c r="G28" s="654"/>
      <c r="H28" s="654"/>
      <c r="I28" s="244"/>
      <c r="J28" s="244"/>
      <c r="K28" s="493"/>
      <c r="L28" s="904">
        <v>0</v>
      </c>
    </row>
    <row r="29" spans="1:12" x14ac:dyDescent="0.3">
      <c r="A29" s="244" t="s">
        <v>502</v>
      </c>
      <c r="B29" s="463">
        <v>100</v>
      </c>
      <c r="C29" s="463"/>
      <c r="D29" s="464">
        <v>8</v>
      </c>
      <c r="E29" s="904"/>
      <c r="F29" s="963"/>
      <c r="G29" s="656"/>
      <c r="H29" s="656"/>
      <c r="I29" s="464"/>
      <c r="J29" s="464"/>
      <c r="K29" s="722">
        <f>B29*D29</f>
        <v>800</v>
      </c>
      <c r="L29" s="904">
        <v>328</v>
      </c>
    </row>
    <row r="30" spans="1:12" x14ac:dyDescent="0.3">
      <c r="A30" s="244" t="s">
        <v>501</v>
      </c>
      <c r="B30" s="463">
        <v>100</v>
      </c>
      <c r="C30" s="463"/>
      <c r="D30" s="464">
        <v>8</v>
      </c>
      <c r="E30" s="904"/>
      <c r="F30" s="963"/>
      <c r="I30" s="721">
        <v>800</v>
      </c>
      <c r="J30" s="721">
        <v>320</v>
      </c>
      <c r="K30" s="722"/>
      <c r="L30" s="904"/>
    </row>
    <row r="31" spans="1:12" x14ac:dyDescent="0.3">
      <c r="A31" s="244" t="s">
        <v>500</v>
      </c>
      <c r="B31" s="463">
        <v>50</v>
      </c>
      <c r="C31" s="463"/>
      <c r="D31" s="464">
        <v>8</v>
      </c>
      <c r="E31" s="904"/>
      <c r="F31" s="963"/>
      <c r="G31" s="718">
        <v>400</v>
      </c>
      <c r="H31" s="718">
        <v>160</v>
      </c>
      <c r="I31" s="721"/>
      <c r="J31" s="721"/>
      <c r="K31" s="722"/>
      <c r="L31" s="904"/>
    </row>
    <row r="32" spans="1:12" x14ac:dyDescent="0.3">
      <c r="A32" s="244" t="s">
        <v>485</v>
      </c>
      <c r="B32" s="463">
        <v>40</v>
      </c>
      <c r="C32" s="463"/>
      <c r="D32" s="464">
        <v>8</v>
      </c>
      <c r="E32" s="904"/>
      <c r="F32" s="963">
        <v>320</v>
      </c>
      <c r="G32" s="718"/>
      <c r="H32" s="718"/>
      <c r="I32" s="721"/>
      <c r="J32" s="721"/>
      <c r="K32" s="722"/>
      <c r="L32" s="904"/>
    </row>
    <row r="33" spans="1:12" x14ac:dyDescent="0.3">
      <c r="A33" s="244" t="s">
        <v>499</v>
      </c>
      <c r="B33" s="463">
        <v>40</v>
      </c>
      <c r="C33" s="463"/>
      <c r="D33" s="464">
        <v>10</v>
      </c>
      <c r="E33" s="904">
        <f>B33*D33</f>
        <v>400</v>
      </c>
      <c r="F33" s="963"/>
      <c r="G33" s="718"/>
      <c r="H33" s="718"/>
      <c r="I33" s="721"/>
      <c r="J33" s="721"/>
      <c r="K33" s="722"/>
      <c r="L33" s="904"/>
    </row>
    <row r="34" spans="1:12" x14ac:dyDescent="0.3">
      <c r="A34" s="244"/>
      <c r="B34" s="463"/>
      <c r="C34" s="463"/>
      <c r="D34" s="464"/>
      <c r="E34" s="904"/>
      <c r="F34" s="963"/>
      <c r="G34" s="718"/>
      <c r="H34" s="718"/>
      <c r="I34" s="721"/>
      <c r="J34" s="721"/>
      <c r="K34" s="722"/>
      <c r="L34" s="904"/>
    </row>
    <row r="35" spans="1:12" x14ac:dyDescent="0.3">
      <c r="A35" s="244" t="s">
        <v>209</v>
      </c>
      <c r="B35" s="239"/>
      <c r="C35" s="239"/>
      <c r="D35" s="239"/>
      <c r="E35" s="949"/>
      <c r="F35" s="966"/>
      <c r="G35" s="715"/>
      <c r="H35" s="715"/>
      <c r="I35" s="713"/>
      <c r="J35" s="713"/>
      <c r="K35" s="493"/>
      <c r="L35" s="904"/>
    </row>
    <row r="36" spans="1:12" x14ac:dyDescent="0.3">
      <c r="A36" s="462" t="str">
        <f>$A$11</f>
        <v>FY 2012-2013</v>
      </c>
      <c r="B36" s="463">
        <f>+B11</f>
        <v>13302</v>
      </c>
      <c r="C36" s="463"/>
      <c r="D36" s="464">
        <v>2</v>
      </c>
      <c r="E36" s="904"/>
      <c r="F36" s="963"/>
      <c r="G36" s="718"/>
      <c r="H36" s="718"/>
      <c r="I36" s="721"/>
      <c r="J36" s="721"/>
      <c r="K36" s="722">
        <v>28928</v>
      </c>
      <c r="L36" s="904">
        <v>26600</v>
      </c>
    </row>
    <row r="37" spans="1:12" x14ac:dyDescent="0.3">
      <c r="A37" s="462" t="s">
        <v>390</v>
      </c>
      <c r="B37" s="463">
        <f>+B12</f>
        <v>13500</v>
      </c>
      <c r="C37" s="463"/>
      <c r="D37" s="464">
        <v>3</v>
      </c>
      <c r="E37" s="904"/>
      <c r="F37" s="963"/>
      <c r="G37" s="847"/>
      <c r="H37" s="847"/>
      <c r="I37" s="721">
        <f>+D37*B37</f>
        <v>40500</v>
      </c>
      <c r="J37" s="721">
        <v>37718.69</v>
      </c>
      <c r="K37" s="722"/>
      <c r="L37" s="904"/>
    </row>
    <row r="38" spans="1:12" x14ac:dyDescent="0.3">
      <c r="A38" s="462" t="s">
        <v>437</v>
      </c>
      <c r="B38" s="851">
        <v>13000</v>
      </c>
      <c r="C38" s="851"/>
      <c r="D38" s="852">
        <v>1.5</v>
      </c>
      <c r="E38" s="904"/>
      <c r="F38" s="963"/>
      <c r="G38" s="718">
        <f>+D38*B38</f>
        <v>19500</v>
      </c>
      <c r="H38" s="718">
        <v>18305.03</v>
      </c>
      <c r="I38" s="721"/>
      <c r="J38" s="721"/>
      <c r="K38" s="722"/>
      <c r="L38" s="904"/>
    </row>
    <row r="39" spans="1:12" x14ac:dyDescent="0.3">
      <c r="A39" s="462" t="s">
        <v>483</v>
      </c>
      <c r="B39" s="851">
        <f>B14</f>
        <v>12555</v>
      </c>
      <c r="C39" s="851"/>
      <c r="D39" s="852">
        <v>2.5</v>
      </c>
      <c r="E39" s="904"/>
      <c r="F39" s="963">
        <v>31387.5</v>
      </c>
      <c r="G39" s="718"/>
      <c r="H39" s="718"/>
      <c r="I39" s="721"/>
      <c r="J39" s="721"/>
      <c r="K39" s="722"/>
      <c r="L39" s="904"/>
    </row>
    <row r="40" spans="1:12" x14ac:dyDescent="0.3">
      <c r="A40" s="462" t="s">
        <v>495</v>
      </c>
      <c r="B40" s="851">
        <v>11500</v>
      </c>
      <c r="C40" s="851"/>
      <c r="D40" s="852">
        <v>2.5</v>
      </c>
      <c r="E40" s="904">
        <f>B40*D40</f>
        <v>28750</v>
      </c>
      <c r="F40" s="963"/>
      <c r="G40" s="718"/>
      <c r="H40" s="718"/>
      <c r="I40" s="721"/>
      <c r="J40" s="721"/>
      <c r="K40" s="722"/>
      <c r="L40" s="904"/>
    </row>
    <row r="41" spans="1:12" x14ac:dyDescent="0.3">
      <c r="A41" s="462"/>
      <c r="B41" s="463"/>
      <c r="C41" s="463"/>
      <c r="D41" s="464"/>
      <c r="E41" s="904"/>
      <c r="F41" s="963"/>
      <c r="G41" s="656"/>
      <c r="H41" s="656"/>
      <c r="I41" s="848"/>
      <c r="J41" s="848"/>
      <c r="K41" s="722"/>
      <c r="L41" s="904"/>
    </row>
    <row r="42" spans="1:12" x14ac:dyDescent="0.3">
      <c r="A42" s="462" t="s">
        <v>328</v>
      </c>
      <c r="B42" s="463"/>
      <c r="C42" s="463"/>
      <c r="D42" s="721"/>
      <c r="E42" s="904">
        <v>0</v>
      </c>
      <c r="F42" s="963">
        <v>1000</v>
      </c>
      <c r="G42" s="718">
        <v>7000</v>
      </c>
      <c r="H42" s="718">
        <v>1550</v>
      </c>
      <c r="I42" s="721">
        <v>7000</v>
      </c>
      <c r="J42" s="721">
        <v>1675</v>
      </c>
      <c r="K42" s="722"/>
      <c r="L42" s="904">
        <v>940</v>
      </c>
    </row>
    <row r="43" spans="1:12" x14ac:dyDescent="0.3">
      <c r="A43" s="462" t="s">
        <v>248</v>
      </c>
      <c r="B43" s="463"/>
      <c r="C43" s="463"/>
      <c r="D43" s="721"/>
      <c r="E43" s="904">
        <v>5000</v>
      </c>
      <c r="F43" s="963">
        <v>6500</v>
      </c>
      <c r="G43" s="718">
        <v>5000</v>
      </c>
      <c r="H43" s="718">
        <v>2540.3200000000002</v>
      </c>
      <c r="I43" s="721">
        <v>5000</v>
      </c>
      <c r="J43" s="721">
        <v>3700.91</v>
      </c>
      <c r="K43" s="722">
        <v>5000</v>
      </c>
      <c r="L43" s="904">
        <v>3365</v>
      </c>
    </row>
    <row r="44" spans="1:12" x14ac:dyDescent="0.3">
      <c r="A44" s="462" t="s">
        <v>380</v>
      </c>
      <c r="B44" s="463"/>
      <c r="C44" s="463"/>
      <c r="D44" s="721"/>
      <c r="E44" s="904">
        <v>100</v>
      </c>
      <c r="F44" s="963">
        <v>100</v>
      </c>
      <c r="G44" s="718">
        <v>500</v>
      </c>
      <c r="H44" s="718">
        <v>413.32</v>
      </c>
      <c r="I44" s="721">
        <v>500</v>
      </c>
      <c r="J44" s="721">
        <v>182.83</v>
      </c>
      <c r="K44" s="722"/>
      <c r="L44" s="904">
        <v>308</v>
      </c>
    </row>
    <row r="45" spans="1:12" x14ac:dyDescent="0.3">
      <c r="A45" s="462" t="s">
        <v>342</v>
      </c>
      <c r="B45" s="463"/>
      <c r="C45" s="463"/>
      <c r="D45" s="721"/>
      <c r="E45" s="904">
        <v>99250</v>
      </c>
      <c r="F45" s="963">
        <v>99250</v>
      </c>
      <c r="G45" s="718">
        <v>99250</v>
      </c>
      <c r="H45" s="718">
        <v>99250</v>
      </c>
      <c r="I45" s="721">
        <v>99250</v>
      </c>
      <c r="J45" s="721">
        <v>99250</v>
      </c>
      <c r="K45" s="722">
        <v>77000</v>
      </c>
      <c r="L45" s="904">
        <v>77000</v>
      </c>
    </row>
    <row r="46" spans="1:12" x14ac:dyDescent="0.3">
      <c r="A46" s="462" t="s">
        <v>42</v>
      </c>
      <c r="B46" s="246"/>
      <c r="C46" s="246"/>
      <c r="D46" s="733"/>
      <c r="E46" s="907">
        <v>6250</v>
      </c>
      <c r="F46" s="967">
        <v>6250</v>
      </c>
      <c r="G46" s="736">
        <v>6000</v>
      </c>
      <c r="H46" s="736">
        <v>6328.89</v>
      </c>
      <c r="I46" s="733">
        <v>6250</v>
      </c>
      <c r="J46" s="733">
        <v>6364.92</v>
      </c>
      <c r="K46" s="734">
        <v>5850</v>
      </c>
      <c r="L46" s="907">
        <v>6450</v>
      </c>
    </row>
    <row r="47" spans="1:12" x14ac:dyDescent="0.3">
      <c r="A47" s="462" t="s">
        <v>394</v>
      </c>
      <c r="B47" s="246"/>
      <c r="C47" s="246"/>
      <c r="D47" s="733"/>
      <c r="E47" s="907">
        <v>5800</v>
      </c>
      <c r="F47" s="967">
        <v>5750</v>
      </c>
      <c r="G47" s="736">
        <v>5500</v>
      </c>
      <c r="H47" s="736">
        <v>4195</v>
      </c>
      <c r="I47" s="733">
        <v>2150</v>
      </c>
      <c r="J47" s="733">
        <v>5670</v>
      </c>
      <c r="K47" s="734">
        <v>0</v>
      </c>
      <c r="L47" s="907">
        <v>3958</v>
      </c>
    </row>
    <row r="48" spans="1:12" x14ac:dyDescent="0.3">
      <c r="A48" s="244" t="s">
        <v>441</v>
      </c>
      <c r="B48" s="136"/>
      <c r="C48" s="136"/>
      <c r="D48" s="721"/>
      <c r="E48" s="904">
        <v>36000</v>
      </c>
      <c r="F48" s="963">
        <v>20000</v>
      </c>
      <c r="G48" s="761">
        <v>34500</v>
      </c>
      <c r="H48" s="761">
        <v>37403.019999999997</v>
      </c>
      <c r="I48" s="759">
        <v>22000</v>
      </c>
      <c r="J48" s="726">
        <v>17659.669999999998</v>
      </c>
      <c r="K48" s="722">
        <v>30000</v>
      </c>
      <c r="L48" s="904">
        <v>29746</v>
      </c>
    </row>
    <row r="49" spans="1:12" ht="16.2" thickBot="1" x14ac:dyDescent="0.35">
      <c r="A49" s="9" t="s">
        <v>44</v>
      </c>
      <c r="B49" s="63"/>
      <c r="C49" s="63"/>
      <c r="D49" s="62"/>
      <c r="E49" s="950">
        <f>SUM(E9:E48)</f>
        <v>762640</v>
      </c>
      <c r="F49" s="968">
        <v>771590</v>
      </c>
      <c r="G49" s="865">
        <f t="shared" ref="G49:L49" si="0">SUM(G9:G48)</f>
        <v>808650</v>
      </c>
      <c r="H49" s="865">
        <f t="shared" si="0"/>
        <v>754881.98999999987</v>
      </c>
      <c r="I49" s="866">
        <f t="shared" si="0"/>
        <v>791450</v>
      </c>
      <c r="J49" s="866">
        <f t="shared" si="0"/>
        <v>759142.29</v>
      </c>
      <c r="K49" s="739">
        <f t="shared" si="0"/>
        <v>783010</v>
      </c>
      <c r="L49" s="908">
        <f t="shared" si="0"/>
        <v>742848</v>
      </c>
    </row>
    <row r="50" spans="1:12" ht="9" customHeight="1" thickTop="1" x14ac:dyDescent="0.3">
      <c r="A50" s="49"/>
      <c r="B50" s="49"/>
      <c r="C50" s="49"/>
      <c r="D50" s="49"/>
      <c r="E50" s="922"/>
      <c r="F50" s="964"/>
      <c r="G50" s="654" t="s">
        <v>10</v>
      </c>
      <c r="H50" s="654"/>
      <c r="I50" s="49" t="s">
        <v>10</v>
      </c>
      <c r="J50" s="49"/>
      <c r="K50" s="125"/>
      <c r="L50" s="904"/>
    </row>
    <row r="51" spans="1:12" x14ac:dyDescent="0.3">
      <c r="A51" s="9" t="s">
        <v>46</v>
      </c>
      <c r="B51" s="63"/>
      <c r="C51" s="63"/>
      <c r="D51" s="62"/>
      <c r="E51" s="922"/>
      <c r="F51" s="964"/>
      <c r="G51" s="657"/>
      <c r="H51" s="657"/>
      <c r="I51" s="62"/>
      <c r="J51" s="62"/>
      <c r="K51" s="125"/>
      <c r="L51" s="904"/>
    </row>
    <row r="52" spans="1:12" x14ac:dyDescent="0.3">
      <c r="A52" s="9" t="s">
        <v>47</v>
      </c>
      <c r="B52" s="63"/>
      <c r="C52" s="63"/>
      <c r="D52" s="62"/>
      <c r="E52" s="922"/>
      <c r="F52" s="964"/>
      <c r="G52" s="657"/>
      <c r="H52" s="657"/>
      <c r="I52" s="62"/>
      <c r="J52" s="62"/>
      <c r="K52" s="125"/>
      <c r="L52" s="904"/>
    </row>
    <row r="53" spans="1:12" x14ac:dyDescent="0.3">
      <c r="A53" s="244" t="s">
        <v>343</v>
      </c>
      <c r="B53" s="468"/>
      <c r="C53" s="468"/>
      <c r="D53" s="244"/>
      <c r="E53" s="904">
        <v>4300</v>
      </c>
      <c r="F53" s="963">
        <v>4250</v>
      </c>
      <c r="G53" s="718">
        <v>2850</v>
      </c>
      <c r="H53" s="718">
        <v>4146.32</v>
      </c>
      <c r="I53" s="721">
        <v>2850</v>
      </c>
      <c r="J53" s="721">
        <v>2976.91</v>
      </c>
      <c r="K53" s="493">
        <v>2700</v>
      </c>
      <c r="L53" s="904">
        <v>2700</v>
      </c>
    </row>
    <row r="54" spans="1:12" x14ac:dyDescent="0.3">
      <c r="A54" s="244" t="s">
        <v>484</v>
      </c>
      <c r="B54" s="468"/>
      <c r="C54" s="468"/>
      <c r="D54" s="244"/>
      <c r="E54" s="904">
        <v>5000</v>
      </c>
      <c r="F54" s="964">
        <v>4700</v>
      </c>
      <c r="G54" s="715">
        <v>3150</v>
      </c>
      <c r="H54" s="715">
        <v>4343.96</v>
      </c>
      <c r="I54" s="713">
        <v>2150</v>
      </c>
      <c r="J54" s="713">
        <v>4636.95</v>
      </c>
      <c r="K54" s="493"/>
      <c r="L54" s="904">
        <v>2533</v>
      </c>
    </row>
    <row r="55" spans="1:12" x14ac:dyDescent="0.3">
      <c r="A55" s="244" t="s">
        <v>177</v>
      </c>
      <c r="B55" s="468"/>
      <c r="C55" s="468"/>
      <c r="D55" s="244"/>
      <c r="E55" s="922">
        <v>100</v>
      </c>
      <c r="F55" s="964">
        <v>100</v>
      </c>
      <c r="G55" s="715">
        <v>100</v>
      </c>
      <c r="H55" s="715">
        <v>3</v>
      </c>
      <c r="I55" s="713">
        <v>100</v>
      </c>
      <c r="J55" s="713">
        <v>10.72</v>
      </c>
      <c r="K55" s="493">
        <v>100</v>
      </c>
      <c r="L55" s="904">
        <v>-16</v>
      </c>
    </row>
    <row r="56" spans="1:12" x14ac:dyDescent="0.3">
      <c r="A56" s="462" t="s">
        <v>159</v>
      </c>
      <c r="B56" s="463"/>
      <c r="C56" s="463"/>
      <c r="D56" s="462"/>
      <c r="E56" s="904">
        <v>18000</v>
      </c>
      <c r="F56" s="963">
        <v>17500</v>
      </c>
      <c r="G56" s="718">
        <v>17000</v>
      </c>
      <c r="H56" s="718">
        <v>16989.400000000001</v>
      </c>
      <c r="I56" s="721">
        <v>14000</v>
      </c>
      <c r="J56" s="721">
        <v>15562.8</v>
      </c>
      <c r="K56" s="722">
        <v>14000</v>
      </c>
      <c r="L56" s="904">
        <v>13345</v>
      </c>
    </row>
    <row r="57" spans="1:12" x14ac:dyDescent="0.3">
      <c r="A57" s="244" t="s">
        <v>161</v>
      </c>
      <c r="B57" s="468"/>
      <c r="C57" s="468"/>
      <c r="D57" s="244"/>
      <c r="E57" s="922">
        <v>2500</v>
      </c>
      <c r="F57" s="964">
        <v>2500</v>
      </c>
      <c r="G57" s="715">
        <v>3250</v>
      </c>
      <c r="H57" s="715">
        <v>3144.44</v>
      </c>
      <c r="I57" s="713">
        <v>2750</v>
      </c>
      <c r="J57" s="713">
        <v>2876.5</v>
      </c>
      <c r="K57" s="493">
        <v>2500</v>
      </c>
      <c r="L57" s="904">
        <v>3253</v>
      </c>
    </row>
    <row r="58" spans="1:12" x14ac:dyDescent="0.3">
      <c r="A58" s="244" t="s">
        <v>65</v>
      </c>
      <c r="B58" s="468"/>
      <c r="C58" s="468"/>
      <c r="D58" s="244"/>
      <c r="E58" s="922">
        <v>500</v>
      </c>
      <c r="F58" s="964">
        <v>750</v>
      </c>
      <c r="G58" s="715">
        <v>2000</v>
      </c>
      <c r="H58" s="715">
        <v>20</v>
      </c>
      <c r="I58" s="713">
        <v>4000</v>
      </c>
      <c r="J58" s="713">
        <v>456.03</v>
      </c>
      <c r="K58" s="493">
        <v>4000</v>
      </c>
      <c r="L58" s="904">
        <v>1371</v>
      </c>
    </row>
    <row r="59" spans="1:12" x14ac:dyDescent="0.3">
      <c r="A59" s="244" t="s">
        <v>229</v>
      </c>
      <c r="B59" s="468"/>
      <c r="C59" s="468"/>
      <c r="D59" s="244"/>
      <c r="E59" s="922">
        <v>3700</v>
      </c>
      <c r="F59" s="964">
        <v>3750</v>
      </c>
      <c r="G59" s="715">
        <v>3750</v>
      </c>
      <c r="H59" s="715">
        <v>3763.14</v>
      </c>
      <c r="I59" s="713">
        <v>3050</v>
      </c>
      <c r="J59" s="713">
        <v>2843.47</v>
      </c>
      <c r="K59" s="493">
        <v>3800</v>
      </c>
      <c r="L59" s="904">
        <v>3643</v>
      </c>
    </row>
    <row r="60" spans="1:12" x14ac:dyDescent="0.3">
      <c r="A60" s="244" t="s">
        <v>60</v>
      </c>
      <c r="B60" s="468"/>
      <c r="C60" s="468"/>
      <c r="D60" s="244"/>
      <c r="E60" s="922">
        <v>1000</v>
      </c>
      <c r="F60" s="964">
        <v>1000</v>
      </c>
      <c r="G60" s="715">
        <v>3000</v>
      </c>
      <c r="H60" s="715">
        <v>461.5</v>
      </c>
      <c r="I60" s="713">
        <v>2600</v>
      </c>
      <c r="J60" s="713">
        <v>2439</v>
      </c>
      <c r="K60" s="493">
        <v>2800</v>
      </c>
      <c r="L60" s="904">
        <v>2461</v>
      </c>
    </row>
    <row r="61" spans="1:12" x14ac:dyDescent="0.3">
      <c r="A61" s="244" t="s">
        <v>246</v>
      </c>
      <c r="B61" s="468"/>
      <c r="C61" s="468"/>
      <c r="D61" s="244"/>
      <c r="E61" s="922">
        <v>4600</v>
      </c>
      <c r="F61" s="964">
        <v>4560</v>
      </c>
      <c r="G61" s="715">
        <v>4560</v>
      </c>
      <c r="H61" s="715">
        <v>4574.92</v>
      </c>
      <c r="I61" s="713">
        <v>4560</v>
      </c>
      <c r="J61" s="713">
        <v>2673.12</v>
      </c>
      <c r="K61" s="493">
        <v>5000</v>
      </c>
      <c r="L61" s="904">
        <v>6537</v>
      </c>
    </row>
    <row r="62" spans="1:12" x14ac:dyDescent="0.3">
      <c r="A62" s="244" t="s">
        <v>252</v>
      </c>
      <c r="B62" s="468"/>
      <c r="C62" s="468"/>
      <c r="D62" s="244"/>
      <c r="E62" s="922">
        <v>17800</v>
      </c>
      <c r="F62" s="964">
        <v>22000</v>
      </c>
      <c r="G62" s="715">
        <v>39500</v>
      </c>
      <c r="H62" s="715">
        <v>17623.330000000002</v>
      </c>
      <c r="I62" s="713">
        <v>36500</v>
      </c>
      <c r="J62" s="713">
        <v>32504.81</v>
      </c>
      <c r="K62" s="493">
        <v>34000</v>
      </c>
      <c r="L62" s="904">
        <v>24660</v>
      </c>
    </row>
    <row r="63" spans="1:12" x14ac:dyDescent="0.3">
      <c r="A63" s="244" t="s">
        <v>176</v>
      </c>
      <c r="B63" s="468"/>
      <c r="C63" s="468"/>
      <c r="D63" s="244"/>
      <c r="E63" s="922">
        <v>200</v>
      </c>
      <c r="F63" s="964">
        <v>150</v>
      </c>
      <c r="G63" s="715">
        <v>200</v>
      </c>
      <c r="H63" s="715">
        <v>167.33</v>
      </c>
      <c r="I63" s="713">
        <v>200</v>
      </c>
      <c r="J63" s="713">
        <v>117.36</v>
      </c>
      <c r="K63" s="493">
        <v>100</v>
      </c>
      <c r="L63" s="904">
        <v>69</v>
      </c>
    </row>
    <row r="64" spans="1:12" x14ac:dyDescent="0.3">
      <c r="A64" s="244" t="s">
        <v>292</v>
      </c>
      <c r="B64" s="468"/>
      <c r="C64" s="468"/>
      <c r="D64" s="244"/>
      <c r="E64" s="922">
        <v>59000</v>
      </c>
      <c r="F64" s="964">
        <v>58500</v>
      </c>
      <c r="G64" s="715">
        <v>58142</v>
      </c>
      <c r="H64" s="715">
        <v>58897.55</v>
      </c>
      <c r="I64" s="713">
        <v>55750</v>
      </c>
      <c r="J64" s="713">
        <v>55397.05</v>
      </c>
      <c r="K64" s="493">
        <v>54930</v>
      </c>
      <c r="L64" s="904">
        <v>54729</v>
      </c>
    </row>
    <row r="65" spans="1:12" x14ac:dyDescent="0.3">
      <c r="A65" s="868" t="s">
        <v>57</v>
      </c>
      <c r="B65" s="468"/>
      <c r="C65" s="468"/>
      <c r="D65" s="244"/>
      <c r="E65" s="922">
        <v>5200</v>
      </c>
      <c r="F65" s="964">
        <v>5750</v>
      </c>
      <c r="G65" s="715">
        <v>5750</v>
      </c>
      <c r="H65" s="715">
        <v>4706.9399999999996</v>
      </c>
      <c r="I65" s="713">
        <v>5250</v>
      </c>
      <c r="J65" s="713">
        <v>5409.36</v>
      </c>
      <c r="K65" s="493">
        <v>5150</v>
      </c>
      <c r="L65" s="904">
        <v>5400</v>
      </c>
    </row>
    <row r="66" spans="1:12" x14ac:dyDescent="0.3">
      <c r="A66" s="868" t="s">
        <v>52</v>
      </c>
      <c r="B66" s="468"/>
      <c r="C66" s="468"/>
      <c r="D66" s="244"/>
      <c r="E66" s="922">
        <v>26400</v>
      </c>
      <c r="F66" s="964">
        <v>26000</v>
      </c>
      <c r="G66" s="718">
        <v>26500</v>
      </c>
      <c r="H66" s="718">
        <v>30629.62</v>
      </c>
      <c r="I66" s="721">
        <f>25410-481</f>
        <v>24929</v>
      </c>
      <c r="J66" s="721">
        <v>27319.94</v>
      </c>
      <c r="K66" s="493">
        <v>24400</v>
      </c>
      <c r="L66" s="904">
        <v>24272</v>
      </c>
    </row>
    <row r="67" spans="1:12" x14ac:dyDescent="0.3">
      <c r="A67" s="850" t="s">
        <v>489</v>
      </c>
      <c r="B67" s="463"/>
      <c r="C67" s="463"/>
      <c r="D67" s="462"/>
      <c r="E67" s="904">
        <v>27000</v>
      </c>
      <c r="F67" s="963">
        <v>25500</v>
      </c>
      <c r="G67" s="718">
        <v>23200</v>
      </c>
      <c r="H67" s="718">
        <v>19389.32</v>
      </c>
      <c r="I67" s="721">
        <v>21000</v>
      </c>
      <c r="J67" s="721">
        <v>21931.93</v>
      </c>
      <c r="K67" s="493">
        <v>24500</v>
      </c>
      <c r="L67" s="904">
        <v>22475</v>
      </c>
    </row>
    <row r="68" spans="1:12" x14ac:dyDescent="0.3">
      <c r="A68" s="244" t="s">
        <v>211</v>
      </c>
      <c r="B68" s="468"/>
      <c r="C68" s="468"/>
      <c r="D68" s="244"/>
      <c r="E68" s="922">
        <v>3000</v>
      </c>
      <c r="F68" s="964">
        <v>3650</v>
      </c>
      <c r="G68" s="718">
        <v>4000</v>
      </c>
      <c r="H68" s="718">
        <v>3448.34</v>
      </c>
      <c r="I68" s="721">
        <v>4000</v>
      </c>
      <c r="J68" s="721">
        <v>3314.38</v>
      </c>
      <c r="K68" s="493">
        <v>3200</v>
      </c>
      <c r="L68" s="904">
        <v>3884</v>
      </c>
    </row>
    <row r="69" spans="1:12" x14ac:dyDescent="0.3">
      <c r="A69" s="462" t="s">
        <v>117</v>
      </c>
      <c r="B69" s="463"/>
      <c r="C69" s="463"/>
      <c r="D69" s="462"/>
      <c r="E69" s="904">
        <v>8500</v>
      </c>
      <c r="F69" s="963">
        <v>9900</v>
      </c>
      <c r="G69" s="718">
        <v>10500</v>
      </c>
      <c r="H69" s="718">
        <v>8390.52</v>
      </c>
      <c r="I69" s="721">
        <v>10500</v>
      </c>
      <c r="J69" s="721">
        <v>10049.35</v>
      </c>
      <c r="K69" s="722">
        <v>11000</v>
      </c>
      <c r="L69" s="904">
        <v>10185</v>
      </c>
    </row>
    <row r="70" spans="1:12" x14ac:dyDescent="0.3">
      <c r="A70" s="868" t="s">
        <v>447</v>
      </c>
      <c r="B70" s="468"/>
      <c r="C70" s="468"/>
      <c r="D70" s="244"/>
      <c r="E70" s="922">
        <v>3000</v>
      </c>
      <c r="F70" s="964">
        <v>3000</v>
      </c>
      <c r="G70" s="718">
        <v>3000</v>
      </c>
      <c r="H70" s="718">
        <v>5583.27</v>
      </c>
      <c r="I70" s="721">
        <v>2500</v>
      </c>
      <c r="J70" s="721">
        <v>2945</v>
      </c>
      <c r="K70" s="493">
        <v>2500</v>
      </c>
      <c r="L70" s="904">
        <v>4369</v>
      </c>
    </row>
    <row r="71" spans="1:12" x14ac:dyDescent="0.3">
      <c r="A71" s="705" t="s">
        <v>50</v>
      </c>
      <c r="B71" s="468"/>
      <c r="C71" s="468"/>
      <c r="D71" s="244"/>
      <c r="E71" s="922">
        <v>120000</v>
      </c>
      <c r="F71" s="964">
        <v>129000</v>
      </c>
      <c r="G71" s="718">
        <v>138950</v>
      </c>
      <c r="H71" s="718">
        <v>121964.53</v>
      </c>
      <c r="I71" s="721">
        <v>122000</v>
      </c>
      <c r="J71" s="721">
        <v>138199.57</v>
      </c>
      <c r="K71" s="493">
        <v>125000</v>
      </c>
      <c r="L71" s="904">
        <v>126724</v>
      </c>
    </row>
    <row r="72" spans="1:12" x14ac:dyDescent="0.3">
      <c r="A72" s="244" t="s">
        <v>410</v>
      </c>
      <c r="B72" s="463"/>
      <c r="C72" s="463"/>
      <c r="D72" s="462"/>
      <c r="E72" s="904">
        <v>8000</v>
      </c>
      <c r="F72" s="963">
        <v>8500</v>
      </c>
      <c r="G72" s="718">
        <v>8000</v>
      </c>
      <c r="H72" s="718">
        <v>16116.64</v>
      </c>
      <c r="I72" s="721">
        <v>8000</v>
      </c>
      <c r="J72" s="721">
        <v>7147.84</v>
      </c>
      <c r="K72" s="493">
        <v>8000</v>
      </c>
      <c r="L72" s="904">
        <v>7719</v>
      </c>
    </row>
    <row r="73" spans="1:12" x14ac:dyDescent="0.3">
      <c r="A73" s="244" t="s">
        <v>490</v>
      </c>
      <c r="B73" s="239"/>
      <c r="C73" s="239"/>
      <c r="D73" s="468"/>
      <c r="E73" s="922">
        <v>76400</v>
      </c>
      <c r="F73" s="964">
        <v>74100</v>
      </c>
      <c r="G73" s="715">
        <v>71900</v>
      </c>
      <c r="H73" s="715">
        <v>71976.06</v>
      </c>
      <c r="I73" s="713">
        <v>68700</v>
      </c>
      <c r="J73" s="713">
        <v>72398.16</v>
      </c>
      <c r="K73" s="493">
        <v>68300</v>
      </c>
      <c r="L73" s="904">
        <v>67019</v>
      </c>
    </row>
    <row r="74" spans="1:12" x14ac:dyDescent="0.3">
      <c r="A74" s="462" t="s">
        <v>491</v>
      </c>
      <c r="B74" s="463"/>
      <c r="C74" s="463"/>
      <c r="D74" s="464"/>
      <c r="E74" s="904">
        <v>95500</v>
      </c>
      <c r="F74" s="963">
        <v>92800</v>
      </c>
      <c r="G74" s="718">
        <v>91250</v>
      </c>
      <c r="H74" s="718">
        <v>124677.95</v>
      </c>
      <c r="I74" s="721">
        <v>87900</v>
      </c>
      <c r="J74" s="721">
        <v>86076.98</v>
      </c>
      <c r="K74" s="722">
        <v>80000</v>
      </c>
      <c r="L74" s="904">
        <v>80184</v>
      </c>
    </row>
    <row r="75" spans="1:12" x14ac:dyDescent="0.3">
      <c r="A75" s="244" t="s">
        <v>245</v>
      </c>
      <c r="B75" s="468"/>
      <c r="C75" s="468"/>
      <c r="D75" s="244"/>
      <c r="E75" s="922">
        <v>0</v>
      </c>
      <c r="F75" s="964">
        <v>0</v>
      </c>
      <c r="G75" s="718">
        <v>3000</v>
      </c>
      <c r="H75" s="718"/>
      <c r="I75" s="721">
        <v>0</v>
      </c>
      <c r="J75" s="721"/>
      <c r="K75" s="722">
        <v>0</v>
      </c>
      <c r="L75" s="904">
        <v>-225</v>
      </c>
    </row>
    <row r="76" spans="1:12" x14ac:dyDescent="0.3">
      <c r="A76" s="462" t="s">
        <v>247</v>
      </c>
      <c r="B76" s="463"/>
      <c r="C76" s="463"/>
      <c r="D76" s="462"/>
      <c r="E76" s="904">
        <v>2800</v>
      </c>
      <c r="F76" s="963">
        <v>2750</v>
      </c>
      <c r="G76" s="718">
        <v>4200</v>
      </c>
      <c r="H76" s="718">
        <v>1110.3900000000001</v>
      </c>
      <c r="I76" s="721">
        <v>4200</v>
      </c>
      <c r="J76" s="721">
        <v>1560.89</v>
      </c>
      <c r="K76" s="722">
        <v>3600</v>
      </c>
      <c r="L76" s="904">
        <v>2719</v>
      </c>
    </row>
    <row r="77" spans="1:12" x14ac:dyDescent="0.3">
      <c r="A77" s="244" t="s">
        <v>223</v>
      </c>
      <c r="B77" s="468"/>
      <c r="C77" s="468"/>
      <c r="D77" s="238"/>
      <c r="E77" s="922">
        <v>500</v>
      </c>
      <c r="F77" s="964">
        <v>500</v>
      </c>
      <c r="G77" s="715">
        <v>500</v>
      </c>
      <c r="H77" s="715">
        <v>801.52</v>
      </c>
      <c r="I77" s="713">
        <v>600</v>
      </c>
      <c r="J77" s="713">
        <v>452.14</v>
      </c>
      <c r="K77" s="493">
        <v>600</v>
      </c>
      <c r="L77" s="904">
        <v>305</v>
      </c>
    </row>
    <row r="78" spans="1:12" x14ac:dyDescent="0.3">
      <c r="A78" s="244" t="s">
        <v>172</v>
      </c>
      <c r="B78" s="468"/>
      <c r="C78" s="468"/>
      <c r="D78" s="244"/>
      <c r="E78" s="922">
        <v>1000</v>
      </c>
      <c r="F78" s="964">
        <v>1000</v>
      </c>
      <c r="G78" s="715">
        <v>1200</v>
      </c>
      <c r="H78" s="715">
        <v>-2795.69</v>
      </c>
      <c r="I78" s="713">
        <v>1200</v>
      </c>
      <c r="J78" s="713">
        <v>796.53</v>
      </c>
      <c r="K78" s="493">
        <v>1200</v>
      </c>
      <c r="L78" s="904">
        <v>832</v>
      </c>
    </row>
    <row r="79" spans="1:12" x14ac:dyDescent="0.3">
      <c r="A79" s="244" t="s">
        <v>493</v>
      </c>
      <c r="B79" s="468"/>
      <c r="C79" s="468"/>
      <c r="D79" s="244"/>
      <c r="E79" s="922">
        <v>2800</v>
      </c>
      <c r="F79" s="964">
        <v>2650</v>
      </c>
      <c r="G79" s="715">
        <v>2000</v>
      </c>
      <c r="H79" s="715">
        <v>3627.06</v>
      </c>
      <c r="I79" s="713">
        <v>1300</v>
      </c>
      <c r="J79" s="713">
        <v>2630.29</v>
      </c>
      <c r="K79" s="493">
        <v>1200</v>
      </c>
      <c r="L79" s="904">
        <v>1947</v>
      </c>
    </row>
    <row r="80" spans="1:12" x14ac:dyDescent="0.3">
      <c r="A80" s="244" t="s">
        <v>158</v>
      </c>
      <c r="B80" s="468"/>
      <c r="C80" s="468"/>
      <c r="D80" s="244"/>
      <c r="E80" s="904">
        <v>10000</v>
      </c>
      <c r="F80" s="963">
        <v>9500</v>
      </c>
      <c r="G80" s="715">
        <v>9500</v>
      </c>
      <c r="H80" s="715">
        <v>8386.7000000000007</v>
      </c>
      <c r="I80" s="713">
        <v>8000</v>
      </c>
      <c r="J80" s="713">
        <v>8808.43</v>
      </c>
      <c r="K80" s="493">
        <v>6000</v>
      </c>
      <c r="L80" s="904">
        <v>5848</v>
      </c>
    </row>
    <row r="81" spans="1:12" x14ac:dyDescent="0.3">
      <c r="A81" s="850" t="s">
        <v>374</v>
      </c>
      <c r="B81" s="463"/>
      <c r="C81" s="463"/>
      <c r="D81" s="462"/>
      <c r="E81" s="904">
        <v>1000</v>
      </c>
      <c r="F81" s="963">
        <v>11000</v>
      </c>
      <c r="G81" s="718">
        <v>15500</v>
      </c>
      <c r="H81" s="718">
        <v>-1116.3599999999999</v>
      </c>
      <c r="I81" s="721">
        <v>8600</v>
      </c>
      <c r="J81" s="721">
        <v>11094.77</v>
      </c>
      <c r="K81" s="493">
        <v>2500</v>
      </c>
      <c r="L81" s="904">
        <v>15506</v>
      </c>
    </row>
    <row r="82" spans="1:12" x14ac:dyDescent="0.3">
      <c r="A82" s="9" t="s">
        <v>73</v>
      </c>
      <c r="B82" s="63"/>
      <c r="C82" s="63"/>
      <c r="D82" s="276"/>
      <c r="E82" s="940">
        <f t="shared" ref="E82:L82" si="1">SUM(E53:E81)</f>
        <v>507800</v>
      </c>
      <c r="F82" s="969">
        <v>525360</v>
      </c>
      <c r="G82" s="747">
        <f t="shared" si="1"/>
        <v>556452</v>
      </c>
      <c r="H82" s="747">
        <f t="shared" si="1"/>
        <v>531031.70000000007</v>
      </c>
      <c r="I82" s="744">
        <f t="shared" si="1"/>
        <v>507189</v>
      </c>
      <c r="J82" s="744">
        <f t="shared" si="1"/>
        <v>522630.28</v>
      </c>
      <c r="K82" s="745">
        <f t="shared" si="1"/>
        <v>491080</v>
      </c>
      <c r="L82" s="909">
        <f t="shared" si="1"/>
        <v>494448</v>
      </c>
    </row>
    <row r="83" spans="1:12" x14ac:dyDescent="0.3">
      <c r="A83" s="9" t="s">
        <v>416</v>
      </c>
      <c r="B83" s="49"/>
      <c r="C83" s="49"/>
      <c r="D83" s="49"/>
      <c r="E83" s="922"/>
      <c r="F83" s="964"/>
      <c r="G83" s="654" t="s">
        <v>10</v>
      </c>
      <c r="H83" s="654"/>
      <c r="I83" s="49" t="s">
        <v>10</v>
      </c>
      <c r="J83" s="49"/>
      <c r="K83" s="125"/>
      <c r="L83" s="904"/>
    </row>
    <row r="84" spans="1:12" x14ac:dyDescent="0.3">
      <c r="A84" s="868" t="s">
        <v>197</v>
      </c>
      <c r="B84" s="868"/>
      <c r="C84" s="868"/>
      <c r="D84" s="868"/>
      <c r="E84" s="941">
        <v>29000</v>
      </c>
      <c r="F84" s="964">
        <v>30000</v>
      </c>
      <c r="G84" s="670">
        <v>34000</v>
      </c>
      <c r="H84" s="670">
        <v>35334.730000000003</v>
      </c>
      <c r="I84" s="871">
        <v>34000</v>
      </c>
      <c r="J84" s="871">
        <v>19083.48</v>
      </c>
      <c r="K84" s="493">
        <v>36000</v>
      </c>
      <c r="L84" s="904">
        <v>24392</v>
      </c>
    </row>
    <row r="85" spans="1:12" x14ac:dyDescent="0.3">
      <c r="A85" s="244" t="s">
        <v>198</v>
      </c>
      <c r="B85" s="244"/>
      <c r="C85" s="244"/>
      <c r="D85" s="244"/>
      <c r="E85" s="941">
        <v>11000</v>
      </c>
      <c r="F85" s="964">
        <v>11000</v>
      </c>
      <c r="G85" s="670">
        <v>12000</v>
      </c>
      <c r="H85" s="670">
        <v>12000</v>
      </c>
      <c r="I85" s="871">
        <v>13000</v>
      </c>
      <c r="J85" s="871">
        <v>12265.39</v>
      </c>
      <c r="K85" s="493">
        <v>12750</v>
      </c>
      <c r="L85" s="904">
        <v>6722</v>
      </c>
    </row>
    <row r="86" spans="1:12" x14ac:dyDescent="0.3">
      <c r="A86" s="244" t="s">
        <v>345</v>
      </c>
      <c r="B86" s="244"/>
      <c r="C86" s="244"/>
      <c r="D86" s="244"/>
      <c r="E86" s="941">
        <v>3700</v>
      </c>
      <c r="F86" s="964">
        <v>3700</v>
      </c>
      <c r="G86" s="670">
        <v>3700</v>
      </c>
      <c r="H86" s="670">
        <v>2010.15</v>
      </c>
      <c r="I86" s="871">
        <v>3900</v>
      </c>
      <c r="J86" s="871">
        <v>2302.2199999999998</v>
      </c>
      <c r="K86" s="493">
        <v>4000</v>
      </c>
      <c r="L86" s="904">
        <v>4651</v>
      </c>
    </row>
    <row r="87" spans="1:12" x14ac:dyDescent="0.3">
      <c r="A87" s="244" t="s">
        <v>346</v>
      </c>
      <c r="B87" s="244"/>
      <c r="C87" s="244"/>
      <c r="D87" s="244"/>
      <c r="E87" s="941">
        <v>3700</v>
      </c>
      <c r="F87" s="964">
        <v>3700</v>
      </c>
      <c r="G87" s="670">
        <v>3375</v>
      </c>
      <c r="H87" s="670">
        <v>1283.7</v>
      </c>
      <c r="I87" s="871">
        <v>4000</v>
      </c>
      <c r="J87" s="871">
        <v>655.42</v>
      </c>
      <c r="K87" s="493">
        <v>4775</v>
      </c>
      <c r="L87" s="904">
        <v>2083</v>
      </c>
    </row>
    <row r="88" spans="1:12" x14ac:dyDescent="0.3">
      <c r="A88" s="244" t="s">
        <v>313</v>
      </c>
      <c r="B88" s="244"/>
      <c r="C88" s="244"/>
      <c r="D88" s="244"/>
      <c r="E88" s="941">
        <v>5500</v>
      </c>
      <c r="F88" s="964">
        <v>4500</v>
      </c>
      <c r="G88" s="670">
        <v>5500</v>
      </c>
      <c r="H88" s="670">
        <v>5705.58</v>
      </c>
      <c r="I88" s="871">
        <v>4000</v>
      </c>
      <c r="J88" s="871">
        <v>3987.65</v>
      </c>
      <c r="K88" s="493">
        <v>4700</v>
      </c>
      <c r="L88" s="904">
        <v>5629</v>
      </c>
    </row>
    <row r="89" spans="1:12" x14ac:dyDescent="0.3">
      <c r="A89" s="462" t="s">
        <v>326</v>
      </c>
      <c r="B89" s="462"/>
      <c r="C89" s="462"/>
      <c r="D89" s="462"/>
      <c r="E89" s="944">
        <v>19500</v>
      </c>
      <c r="F89" s="963">
        <v>18000</v>
      </c>
      <c r="G89" s="670">
        <v>18000</v>
      </c>
      <c r="H89" s="670">
        <v>17763.169999999998</v>
      </c>
      <c r="I89" s="871">
        <v>22000</v>
      </c>
      <c r="J89" s="871">
        <v>23217.56</v>
      </c>
      <c r="K89" s="493">
        <v>15000</v>
      </c>
      <c r="L89" s="904">
        <v>13688</v>
      </c>
    </row>
    <row r="90" spans="1:12" x14ac:dyDescent="0.3">
      <c r="A90" s="244" t="s">
        <v>327</v>
      </c>
      <c r="B90" s="244"/>
      <c r="C90" s="244"/>
      <c r="D90" s="244"/>
      <c r="E90" s="944">
        <v>20000</v>
      </c>
      <c r="F90" s="963">
        <v>20000</v>
      </c>
      <c r="G90" s="670">
        <v>19000</v>
      </c>
      <c r="H90" s="670">
        <v>19267.36</v>
      </c>
      <c r="I90" s="871">
        <v>19500</v>
      </c>
      <c r="J90" s="871">
        <v>15965.13</v>
      </c>
      <c r="K90" s="493">
        <v>18400</v>
      </c>
      <c r="L90" s="904">
        <v>15648</v>
      </c>
    </row>
    <row r="91" spans="1:12" x14ac:dyDescent="0.3">
      <c r="A91" s="244" t="s">
        <v>325</v>
      </c>
      <c r="B91" s="244"/>
      <c r="C91" s="244"/>
      <c r="D91" s="244"/>
      <c r="E91" s="947">
        <v>44000</v>
      </c>
      <c r="F91" s="970">
        <v>44500</v>
      </c>
      <c r="G91" s="671">
        <v>45000</v>
      </c>
      <c r="H91" s="671">
        <v>36797.96</v>
      </c>
      <c r="I91" s="872">
        <v>42000</v>
      </c>
      <c r="J91" s="872">
        <v>31516.78</v>
      </c>
      <c r="K91" s="751">
        <v>48450</v>
      </c>
      <c r="L91" s="910">
        <v>42146</v>
      </c>
    </row>
    <row r="92" spans="1:12" x14ac:dyDescent="0.3">
      <c r="A92" s="57" t="s">
        <v>87</v>
      </c>
      <c r="B92" s="49"/>
      <c r="C92" s="49"/>
      <c r="D92" s="49"/>
      <c r="E92" s="939">
        <f t="shared" ref="E92:L92" si="2">SUM(E84:E91)</f>
        <v>136400</v>
      </c>
      <c r="F92" s="965">
        <v>135400</v>
      </c>
      <c r="G92" s="874">
        <f t="shared" si="2"/>
        <v>140575</v>
      </c>
      <c r="H92" s="874">
        <f t="shared" si="2"/>
        <v>130162.65</v>
      </c>
      <c r="I92" s="875">
        <f t="shared" si="2"/>
        <v>142400</v>
      </c>
      <c r="J92" s="875">
        <f t="shared" si="2"/>
        <v>108993.63</v>
      </c>
      <c r="K92" s="493">
        <f t="shared" si="2"/>
        <v>144075</v>
      </c>
      <c r="L92" s="904">
        <f t="shared" si="2"/>
        <v>114959</v>
      </c>
    </row>
    <row r="93" spans="1:12" x14ac:dyDescent="0.3">
      <c r="A93" s="9" t="s">
        <v>88</v>
      </c>
      <c r="B93" s="49"/>
      <c r="C93" s="49"/>
      <c r="D93" s="49"/>
      <c r="E93" s="941"/>
      <c r="F93" s="964"/>
      <c r="G93" s="654"/>
      <c r="H93" s="654"/>
      <c r="I93" s="49"/>
      <c r="J93" s="49"/>
      <c r="K93" s="125"/>
      <c r="L93" s="904"/>
    </row>
    <row r="94" spans="1:12" x14ac:dyDescent="0.3">
      <c r="A94" s="485" t="s">
        <v>287</v>
      </c>
      <c r="B94" s="244"/>
      <c r="C94" s="244"/>
      <c r="D94" s="244"/>
      <c r="E94" s="941"/>
      <c r="F94" s="964"/>
      <c r="G94" s="654"/>
      <c r="H94" s="654"/>
      <c r="I94" s="244"/>
      <c r="J94" s="244"/>
      <c r="K94" s="493">
        <v>0</v>
      </c>
      <c r="L94" s="904"/>
    </row>
    <row r="95" spans="1:12" x14ac:dyDescent="0.3">
      <c r="A95" s="244" t="s">
        <v>70</v>
      </c>
      <c r="B95" s="244"/>
      <c r="C95" s="244"/>
      <c r="D95" s="244"/>
      <c r="E95" s="941">
        <v>1000</v>
      </c>
      <c r="F95" s="964">
        <v>1000</v>
      </c>
      <c r="G95" s="715">
        <v>1000</v>
      </c>
      <c r="H95" s="715">
        <v>985.06</v>
      </c>
      <c r="I95" s="713">
        <v>1000</v>
      </c>
      <c r="J95" s="713">
        <v>767.93</v>
      </c>
      <c r="K95" s="493">
        <v>1000</v>
      </c>
      <c r="L95" s="904">
        <v>1184</v>
      </c>
    </row>
    <row r="96" spans="1:12" x14ac:dyDescent="0.3">
      <c r="A96" s="244" t="s">
        <v>222</v>
      </c>
      <c r="B96" s="244"/>
      <c r="C96" s="244"/>
      <c r="D96" s="244"/>
      <c r="E96" s="941">
        <v>100</v>
      </c>
      <c r="F96" s="964">
        <v>100</v>
      </c>
      <c r="G96" s="718">
        <v>100</v>
      </c>
      <c r="H96" s="718">
        <v>0</v>
      </c>
      <c r="I96" s="721">
        <v>100</v>
      </c>
      <c r="J96" s="721">
        <v>64.760000000000005</v>
      </c>
      <c r="K96" s="493">
        <v>150</v>
      </c>
      <c r="L96" s="904"/>
    </row>
    <row r="97" spans="1:12" x14ac:dyDescent="0.3">
      <c r="A97" s="244" t="s">
        <v>103</v>
      </c>
      <c r="B97" s="244"/>
      <c r="C97" s="244"/>
      <c r="D97" s="244"/>
      <c r="E97" s="944">
        <v>400</v>
      </c>
      <c r="F97" s="963">
        <v>700</v>
      </c>
      <c r="G97" s="718">
        <v>750</v>
      </c>
      <c r="H97" s="718">
        <v>294.5</v>
      </c>
      <c r="I97" s="721">
        <v>0</v>
      </c>
      <c r="J97" s="721"/>
      <c r="K97" s="722">
        <v>750</v>
      </c>
      <c r="L97" s="904"/>
    </row>
    <row r="98" spans="1:12" x14ac:dyDescent="0.3">
      <c r="A98" s="244" t="s">
        <v>94</v>
      </c>
      <c r="B98" s="244"/>
      <c r="C98" s="244"/>
      <c r="D98" s="244"/>
      <c r="E98" s="941">
        <v>400</v>
      </c>
      <c r="F98" s="964">
        <v>700</v>
      </c>
      <c r="G98" s="718">
        <v>1000</v>
      </c>
      <c r="H98" s="718">
        <v>399.2</v>
      </c>
      <c r="I98" s="721">
        <v>1200</v>
      </c>
      <c r="J98" s="721">
        <v>313.83</v>
      </c>
      <c r="K98" s="493">
        <v>1200</v>
      </c>
      <c r="L98" s="904">
        <v>370</v>
      </c>
    </row>
    <row r="99" spans="1:12" x14ac:dyDescent="0.3">
      <c r="A99" s="244" t="s">
        <v>338</v>
      </c>
      <c r="B99" s="244"/>
      <c r="C99" s="244"/>
      <c r="D99" s="244"/>
      <c r="E99" s="944">
        <v>2200</v>
      </c>
      <c r="F99" s="964">
        <v>2200</v>
      </c>
      <c r="G99" s="718">
        <v>2200</v>
      </c>
      <c r="H99" s="718">
        <v>1293.5899999999999</v>
      </c>
      <c r="I99" s="721">
        <v>2400</v>
      </c>
      <c r="J99" s="721"/>
      <c r="K99" s="493">
        <v>2400</v>
      </c>
      <c r="L99" s="904">
        <v>987</v>
      </c>
    </row>
    <row r="100" spans="1:12" hidden="1" x14ac:dyDescent="0.3">
      <c r="A100" s="462" t="s">
        <v>452</v>
      </c>
      <c r="B100" s="462"/>
      <c r="C100" s="462"/>
      <c r="D100" s="244"/>
      <c r="E100" s="941"/>
      <c r="F100" s="964"/>
      <c r="G100" s="718">
        <v>0</v>
      </c>
      <c r="H100" s="718"/>
      <c r="I100" s="721">
        <v>0</v>
      </c>
      <c r="J100" s="721"/>
      <c r="K100" s="493">
        <v>0</v>
      </c>
      <c r="L100" s="904"/>
    </row>
    <row r="101" spans="1:12" x14ac:dyDescent="0.3">
      <c r="A101" s="244" t="s">
        <v>347</v>
      </c>
      <c r="B101" s="244"/>
      <c r="C101" s="244"/>
      <c r="D101" s="244"/>
      <c r="E101" s="941">
        <v>200</v>
      </c>
      <c r="F101" s="964">
        <v>200</v>
      </c>
      <c r="G101" s="718">
        <v>225</v>
      </c>
      <c r="H101" s="718">
        <v>170.12</v>
      </c>
      <c r="I101" s="721">
        <v>200</v>
      </c>
      <c r="J101" s="721">
        <v>161.26</v>
      </c>
      <c r="K101" s="493">
        <v>200</v>
      </c>
      <c r="L101" s="904">
        <v>255</v>
      </c>
    </row>
    <row r="102" spans="1:12" x14ac:dyDescent="0.3">
      <c r="A102" s="244" t="s">
        <v>296</v>
      </c>
      <c r="B102" s="244"/>
      <c r="C102" s="244"/>
      <c r="D102" s="244"/>
      <c r="E102" s="941">
        <v>0</v>
      </c>
      <c r="F102" s="964">
        <v>0</v>
      </c>
      <c r="G102" s="718">
        <v>1500</v>
      </c>
      <c r="H102" s="718">
        <v>0</v>
      </c>
      <c r="I102" s="721">
        <v>0</v>
      </c>
      <c r="J102" s="721">
        <v>65.52</v>
      </c>
      <c r="K102" s="493">
        <v>0</v>
      </c>
      <c r="L102" s="904">
        <v>552</v>
      </c>
    </row>
    <row r="103" spans="1:12" x14ac:dyDescent="0.3">
      <c r="A103" s="244" t="s">
        <v>99</v>
      </c>
      <c r="B103" s="244"/>
      <c r="C103" s="244"/>
      <c r="D103" s="244"/>
      <c r="E103" s="941">
        <v>2500</v>
      </c>
      <c r="F103" s="964">
        <v>3000</v>
      </c>
      <c r="G103" s="718">
        <v>3000</v>
      </c>
      <c r="H103" s="718">
        <v>1890.87</v>
      </c>
      <c r="I103" s="721">
        <v>3000</v>
      </c>
      <c r="J103" s="721">
        <v>2680.02</v>
      </c>
      <c r="K103" s="493">
        <v>3000</v>
      </c>
      <c r="L103" s="904">
        <v>445</v>
      </c>
    </row>
    <row r="104" spans="1:12" hidden="1" x14ac:dyDescent="0.3">
      <c r="A104" s="462" t="s">
        <v>351</v>
      </c>
      <c r="B104" s="462"/>
      <c r="C104" s="462"/>
      <c r="D104" s="462"/>
      <c r="E104" s="944"/>
      <c r="F104" s="963"/>
      <c r="G104" s="718">
        <v>0</v>
      </c>
      <c r="H104" s="718"/>
      <c r="I104" s="721">
        <v>0</v>
      </c>
      <c r="J104" s="721"/>
      <c r="K104" s="722">
        <v>0</v>
      </c>
      <c r="L104" s="904"/>
    </row>
    <row r="105" spans="1:12" x14ac:dyDescent="0.3">
      <c r="A105" s="244" t="s">
        <v>97</v>
      </c>
      <c r="B105" s="492"/>
      <c r="C105" s="492"/>
      <c r="D105" s="493"/>
      <c r="E105" s="941">
        <v>1500</v>
      </c>
      <c r="F105" s="964">
        <v>1500</v>
      </c>
      <c r="G105" s="718">
        <v>3000</v>
      </c>
      <c r="H105" s="718">
        <v>-1080</v>
      </c>
      <c r="I105" s="721">
        <v>3000</v>
      </c>
      <c r="J105" s="721">
        <v>-180.11</v>
      </c>
      <c r="K105" s="493">
        <v>1500</v>
      </c>
      <c r="L105" s="904">
        <v>-228</v>
      </c>
    </row>
    <row r="106" spans="1:12" x14ac:dyDescent="0.3">
      <c r="A106" s="244" t="s">
        <v>190</v>
      </c>
      <c r="B106" s="492"/>
      <c r="C106" s="492"/>
      <c r="D106" s="493"/>
      <c r="E106" s="941">
        <v>125</v>
      </c>
      <c r="F106" s="964">
        <v>125</v>
      </c>
      <c r="G106" s="718">
        <v>125</v>
      </c>
      <c r="H106" s="718">
        <v>81</v>
      </c>
      <c r="I106" s="721">
        <v>150</v>
      </c>
      <c r="J106" s="721">
        <v>70.5</v>
      </c>
      <c r="K106" s="493">
        <v>150</v>
      </c>
      <c r="L106" s="904">
        <v>72</v>
      </c>
    </row>
    <row r="107" spans="1:12" x14ac:dyDescent="0.3">
      <c r="A107" s="244" t="s">
        <v>90</v>
      </c>
      <c r="B107" s="244"/>
      <c r="C107" s="244"/>
      <c r="D107" s="244"/>
      <c r="E107" s="941">
        <v>125</v>
      </c>
      <c r="F107" s="964">
        <v>125</v>
      </c>
      <c r="G107" s="718">
        <v>125</v>
      </c>
      <c r="H107" s="718">
        <v>93.33</v>
      </c>
      <c r="I107" s="721">
        <v>150</v>
      </c>
      <c r="J107" s="721">
        <v>90</v>
      </c>
      <c r="K107" s="493">
        <v>150</v>
      </c>
      <c r="L107" s="904">
        <v>0</v>
      </c>
    </row>
    <row r="108" spans="1:12" x14ac:dyDescent="0.3">
      <c r="A108" s="244" t="s">
        <v>92</v>
      </c>
      <c r="B108" s="244"/>
      <c r="C108" s="244"/>
      <c r="D108" s="244"/>
      <c r="E108" s="941">
        <v>0</v>
      </c>
      <c r="F108" s="964">
        <v>0</v>
      </c>
      <c r="G108" s="718">
        <v>100</v>
      </c>
      <c r="H108" s="718"/>
      <c r="I108" s="721">
        <v>100</v>
      </c>
      <c r="J108" s="721"/>
      <c r="K108" s="493">
        <v>150</v>
      </c>
      <c r="L108" s="904"/>
    </row>
    <row r="109" spans="1:12" x14ac:dyDescent="0.3">
      <c r="A109" s="244" t="s">
        <v>453</v>
      </c>
      <c r="B109" s="244"/>
      <c r="C109" s="244"/>
      <c r="D109" s="244"/>
      <c r="E109" s="941">
        <v>0</v>
      </c>
      <c r="F109" s="964">
        <v>0</v>
      </c>
      <c r="G109" s="718">
        <v>0</v>
      </c>
      <c r="H109" s="718">
        <v>2205.77</v>
      </c>
      <c r="I109" s="721">
        <v>0</v>
      </c>
      <c r="J109" s="721"/>
      <c r="K109" s="493"/>
      <c r="L109" s="904">
        <v>0</v>
      </c>
    </row>
    <row r="110" spans="1:12" x14ac:dyDescent="0.3">
      <c r="A110" s="244" t="s">
        <v>178</v>
      </c>
      <c r="B110" s="244"/>
      <c r="C110" s="244"/>
      <c r="D110" s="244"/>
      <c r="E110" s="941">
        <v>0</v>
      </c>
      <c r="F110" s="964">
        <v>0</v>
      </c>
      <c r="G110" s="718">
        <v>100</v>
      </c>
      <c r="H110" s="718">
        <v>0</v>
      </c>
      <c r="I110" s="721">
        <v>100</v>
      </c>
      <c r="J110" s="721"/>
      <c r="K110" s="493">
        <v>150</v>
      </c>
      <c r="L110" s="904"/>
    </row>
    <row r="111" spans="1:12" x14ac:dyDescent="0.3">
      <c r="A111" s="244" t="s">
        <v>288</v>
      </c>
      <c r="B111" s="244"/>
      <c r="C111" s="244"/>
      <c r="D111" s="244"/>
      <c r="E111" s="941">
        <v>1500</v>
      </c>
      <c r="F111" s="964">
        <v>1500</v>
      </c>
      <c r="G111" s="718">
        <v>1800</v>
      </c>
      <c r="H111" s="718">
        <v>1829.13</v>
      </c>
      <c r="I111" s="721">
        <v>1800</v>
      </c>
      <c r="J111" s="721">
        <v>1366.01</v>
      </c>
      <c r="K111" s="722">
        <v>1500</v>
      </c>
      <c r="L111" s="904">
        <v>1306</v>
      </c>
    </row>
    <row r="112" spans="1:12" x14ac:dyDescent="0.3">
      <c r="A112" s="9" t="s">
        <v>106</v>
      </c>
      <c r="B112" s="49"/>
      <c r="C112" s="49"/>
      <c r="D112" s="49"/>
      <c r="E112" s="940">
        <f t="shared" ref="E112:L112" si="3">SUM(E94:E111)</f>
        <v>10050</v>
      </c>
      <c r="F112" s="969">
        <v>11150</v>
      </c>
      <c r="G112" s="747">
        <f t="shared" si="3"/>
        <v>15025</v>
      </c>
      <c r="H112" s="747">
        <f t="shared" si="3"/>
        <v>8162.5700000000006</v>
      </c>
      <c r="I112" s="744">
        <f t="shared" si="3"/>
        <v>13200</v>
      </c>
      <c r="J112" s="744">
        <f t="shared" si="3"/>
        <v>5399.7199999999993</v>
      </c>
      <c r="K112" s="745">
        <f t="shared" si="3"/>
        <v>12300</v>
      </c>
      <c r="L112" s="909">
        <f t="shared" si="3"/>
        <v>4943</v>
      </c>
    </row>
    <row r="113" spans="1:12" hidden="1" x14ac:dyDescent="0.3">
      <c r="A113" s="9"/>
      <c r="B113" s="49"/>
      <c r="C113" s="49"/>
      <c r="D113" s="49"/>
      <c r="E113" s="941"/>
      <c r="F113" s="964"/>
      <c r="G113" s="654"/>
      <c r="H113" s="654"/>
      <c r="I113" s="49"/>
      <c r="J113" s="49"/>
      <c r="K113" s="125"/>
      <c r="L113" s="904"/>
    </row>
    <row r="114" spans="1:12" x14ac:dyDescent="0.3">
      <c r="A114" s="9" t="s">
        <v>321</v>
      </c>
      <c r="B114" s="49"/>
      <c r="C114" s="49"/>
      <c r="D114" s="49"/>
      <c r="E114" s="941"/>
      <c r="F114" s="964"/>
      <c r="G114" s="654"/>
      <c r="H114" s="654"/>
      <c r="I114" s="49"/>
      <c r="J114" s="49"/>
      <c r="K114" s="125"/>
      <c r="L114" s="904"/>
    </row>
    <row r="115" spans="1:12" x14ac:dyDescent="0.3">
      <c r="A115" s="485" t="s">
        <v>348</v>
      </c>
      <c r="B115" s="244"/>
      <c r="C115" s="244"/>
      <c r="D115" s="244"/>
      <c r="E115" s="941">
        <v>1600</v>
      </c>
      <c r="F115" s="964">
        <v>1545</v>
      </c>
      <c r="G115" s="718">
        <v>1500</v>
      </c>
      <c r="H115" s="718">
        <v>1436.56</v>
      </c>
      <c r="I115" s="721">
        <v>1500</v>
      </c>
      <c r="J115" s="721">
        <v>1580.99</v>
      </c>
      <c r="K115" s="722">
        <v>1500</v>
      </c>
      <c r="L115" s="904">
        <v>1490</v>
      </c>
    </row>
    <row r="116" spans="1:12" x14ac:dyDescent="0.3">
      <c r="A116" s="244" t="s">
        <v>349</v>
      </c>
      <c r="B116" s="244"/>
      <c r="C116" s="244"/>
      <c r="D116" s="244"/>
      <c r="E116" s="941">
        <v>1600</v>
      </c>
      <c r="F116" s="964">
        <v>1545</v>
      </c>
      <c r="G116" s="715">
        <v>1500</v>
      </c>
      <c r="H116" s="715">
        <v>1314.39</v>
      </c>
      <c r="I116" s="713">
        <v>1500</v>
      </c>
      <c r="J116" s="713">
        <v>1589.19</v>
      </c>
      <c r="K116" s="493">
        <v>1500</v>
      </c>
      <c r="L116" s="904">
        <v>1009</v>
      </c>
    </row>
    <row r="117" spans="1:12" x14ac:dyDescent="0.3">
      <c r="A117" s="244" t="s">
        <v>237</v>
      </c>
      <c r="B117" s="244"/>
      <c r="C117" s="244"/>
      <c r="D117" s="244"/>
      <c r="E117" s="941">
        <v>5100</v>
      </c>
      <c r="F117" s="964">
        <v>5150</v>
      </c>
      <c r="G117" s="715">
        <v>5000</v>
      </c>
      <c r="H117" s="715">
        <v>5000</v>
      </c>
      <c r="I117" s="713">
        <v>4800</v>
      </c>
      <c r="J117" s="713">
        <v>4843.47</v>
      </c>
      <c r="K117" s="493">
        <v>4800</v>
      </c>
      <c r="L117" s="904">
        <v>5656</v>
      </c>
    </row>
    <row r="118" spans="1:12" x14ac:dyDescent="0.3">
      <c r="A118" s="244" t="s">
        <v>108</v>
      </c>
      <c r="B118" s="244"/>
      <c r="C118" s="244"/>
      <c r="D118" s="244"/>
      <c r="E118" s="941">
        <v>670</v>
      </c>
      <c r="F118" s="964">
        <v>670</v>
      </c>
      <c r="G118" s="715">
        <v>650</v>
      </c>
      <c r="H118" s="715">
        <v>650</v>
      </c>
      <c r="I118" s="713">
        <v>650</v>
      </c>
      <c r="J118" s="713">
        <v>767.18</v>
      </c>
      <c r="K118" s="493">
        <v>650</v>
      </c>
      <c r="L118" s="904">
        <v>650</v>
      </c>
    </row>
    <row r="119" spans="1:12" x14ac:dyDescent="0.3">
      <c r="A119" s="244" t="s">
        <v>335</v>
      </c>
      <c r="B119" s="244"/>
      <c r="C119" s="244"/>
      <c r="D119" s="244"/>
      <c r="E119" s="941">
        <v>4000</v>
      </c>
      <c r="F119" s="964">
        <v>3950</v>
      </c>
      <c r="G119" s="715">
        <v>4500</v>
      </c>
      <c r="H119" s="715">
        <v>3946.29</v>
      </c>
      <c r="I119" s="713">
        <v>4500</v>
      </c>
      <c r="J119" s="713">
        <v>3760.1</v>
      </c>
      <c r="K119" s="493">
        <v>4000</v>
      </c>
      <c r="L119" s="904">
        <v>3630</v>
      </c>
    </row>
    <row r="120" spans="1:12" x14ac:dyDescent="0.3">
      <c r="A120" s="244" t="s">
        <v>350</v>
      </c>
      <c r="B120" s="244"/>
      <c r="C120" s="244"/>
      <c r="D120" s="244"/>
      <c r="E120" s="941">
        <v>1550</v>
      </c>
      <c r="F120" s="964">
        <v>1545</v>
      </c>
      <c r="G120" s="715">
        <v>1500</v>
      </c>
      <c r="H120" s="715">
        <v>2410.7199999999998</v>
      </c>
      <c r="I120" s="713">
        <v>1500</v>
      </c>
      <c r="J120" s="713">
        <v>1776.49</v>
      </c>
      <c r="K120" s="493">
        <v>1500</v>
      </c>
      <c r="L120" s="904">
        <v>1596</v>
      </c>
    </row>
    <row r="121" spans="1:12" x14ac:dyDescent="0.3">
      <c r="A121" s="462" t="s">
        <v>238</v>
      </c>
      <c r="B121" s="462"/>
      <c r="C121" s="462"/>
      <c r="D121" s="462"/>
      <c r="E121" s="944">
        <v>5000</v>
      </c>
      <c r="F121" s="963">
        <v>5000</v>
      </c>
      <c r="G121" s="718">
        <v>4750</v>
      </c>
      <c r="H121" s="684">
        <v>4750</v>
      </c>
      <c r="I121" s="721">
        <v>4250</v>
      </c>
      <c r="J121" s="721">
        <v>4250</v>
      </c>
      <c r="K121" s="722">
        <v>4250</v>
      </c>
      <c r="L121" s="904">
        <v>4250</v>
      </c>
    </row>
    <row r="122" spans="1:12" x14ac:dyDescent="0.3">
      <c r="A122" s="462" t="s">
        <v>109</v>
      </c>
      <c r="B122" s="462"/>
      <c r="C122" s="462"/>
      <c r="D122" s="462"/>
      <c r="E122" s="944">
        <v>5700</v>
      </c>
      <c r="F122" s="963">
        <v>5665</v>
      </c>
      <c r="G122" s="718">
        <v>5500</v>
      </c>
      <c r="H122" s="718">
        <v>5500</v>
      </c>
      <c r="I122" s="721">
        <v>5300</v>
      </c>
      <c r="J122" s="721">
        <v>5218.6000000000004</v>
      </c>
      <c r="K122" s="722">
        <v>5300</v>
      </c>
      <c r="L122" s="904">
        <v>6606</v>
      </c>
    </row>
    <row r="123" spans="1:12" x14ac:dyDescent="0.3">
      <c r="A123" s="244" t="s">
        <v>293</v>
      </c>
      <c r="B123" s="244"/>
      <c r="C123" s="244"/>
      <c r="D123" s="244"/>
      <c r="E123" s="941">
        <v>1500</v>
      </c>
      <c r="F123" s="964">
        <v>850</v>
      </c>
      <c r="G123" s="715">
        <v>2150</v>
      </c>
      <c r="H123" s="718">
        <v>1315.64</v>
      </c>
      <c r="I123" s="713">
        <v>2000</v>
      </c>
      <c r="J123" s="713">
        <v>624.4</v>
      </c>
      <c r="K123" s="493">
        <v>2000</v>
      </c>
      <c r="L123" s="904">
        <v>1021</v>
      </c>
    </row>
    <row r="124" spans="1:12" x14ac:dyDescent="0.3">
      <c r="A124" s="462" t="s">
        <v>454</v>
      </c>
      <c r="B124" s="462"/>
      <c r="C124" s="462"/>
      <c r="D124" s="462"/>
      <c r="E124" s="944">
        <v>5000</v>
      </c>
      <c r="F124" s="963">
        <v>5000</v>
      </c>
      <c r="G124" s="718">
        <v>5000</v>
      </c>
      <c r="H124" s="718">
        <v>5000</v>
      </c>
      <c r="I124" s="721">
        <v>4150</v>
      </c>
      <c r="J124" s="721">
        <v>4236</v>
      </c>
      <c r="K124" s="722">
        <v>4150</v>
      </c>
      <c r="L124" s="904">
        <v>5062</v>
      </c>
    </row>
    <row r="125" spans="1:12" x14ac:dyDescent="0.3">
      <c r="A125" s="462" t="s">
        <v>455</v>
      </c>
      <c r="B125" s="462"/>
      <c r="C125" s="462"/>
      <c r="D125" s="462"/>
      <c r="E125" s="947">
        <v>1450</v>
      </c>
      <c r="F125" s="970">
        <v>1450</v>
      </c>
      <c r="G125" s="761">
        <v>1400</v>
      </c>
      <c r="H125" s="761">
        <v>1400</v>
      </c>
      <c r="I125" s="759">
        <v>1300</v>
      </c>
      <c r="J125" s="759">
        <v>1300</v>
      </c>
      <c r="K125" s="760">
        <v>1300</v>
      </c>
      <c r="L125" s="910">
        <v>1466</v>
      </c>
    </row>
    <row r="126" spans="1:12" x14ac:dyDescent="0.3">
      <c r="A126" s="9" t="s">
        <v>320</v>
      </c>
      <c r="B126" s="49"/>
      <c r="C126" s="49"/>
      <c r="D126" s="49"/>
      <c r="E126" s="939">
        <f t="shared" ref="E126:L126" si="4">SUM(E115:E125)</f>
        <v>33170</v>
      </c>
      <c r="F126" s="965">
        <v>32370</v>
      </c>
      <c r="G126" s="730">
        <f t="shared" si="4"/>
        <v>33450</v>
      </c>
      <c r="H126" s="730">
        <f t="shared" si="4"/>
        <v>32723.599999999999</v>
      </c>
      <c r="I126" s="726">
        <f t="shared" si="4"/>
        <v>31450</v>
      </c>
      <c r="J126" s="726">
        <f t="shared" si="4"/>
        <v>29946.42</v>
      </c>
      <c r="K126" s="727">
        <f t="shared" si="4"/>
        <v>30950</v>
      </c>
      <c r="L126" s="906">
        <f t="shared" si="4"/>
        <v>32436</v>
      </c>
    </row>
    <row r="127" spans="1:12" hidden="1" x14ac:dyDescent="0.3">
      <c r="A127" s="49"/>
      <c r="B127" s="49"/>
      <c r="C127" s="49"/>
      <c r="D127" s="49"/>
      <c r="E127" s="941"/>
      <c r="F127" s="964"/>
      <c r="G127" s="654"/>
      <c r="H127" s="654"/>
      <c r="I127" s="49"/>
      <c r="J127" s="49"/>
      <c r="K127" s="125"/>
      <c r="L127" s="904"/>
    </row>
    <row r="128" spans="1:12" x14ac:dyDescent="0.3">
      <c r="A128" s="9" t="s">
        <v>116</v>
      </c>
      <c r="B128" s="49"/>
      <c r="C128" s="49"/>
      <c r="D128" s="49"/>
      <c r="E128" s="922"/>
      <c r="F128" s="964"/>
      <c r="G128" s="654"/>
      <c r="H128" s="654"/>
      <c r="I128" s="49"/>
      <c r="J128" s="49"/>
      <c r="K128" s="125"/>
      <c r="L128" s="904"/>
    </row>
    <row r="129" spans="1:12" x14ac:dyDescent="0.3">
      <c r="A129" s="244" t="s">
        <v>212</v>
      </c>
      <c r="B129" s="462"/>
      <c r="C129" s="462"/>
      <c r="D129" s="246"/>
      <c r="E129" s="907">
        <v>0</v>
      </c>
      <c r="F129" s="967">
        <v>0</v>
      </c>
      <c r="G129" s="876">
        <v>100</v>
      </c>
      <c r="H129" s="876">
        <v>0</v>
      </c>
      <c r="I129" s="763">
        <v>100</v>
      </c>
      <c r="J129" s="763">
        <v>14.49</v>
      </c>
      <c r="K129" s="764"/>
      <c r="L129" s="911">
        <v>1932</v>
      </c>
    </row>
    <row r="130" spans="1:12" x14ac:dyDescent="0.3">
      <c r="A130" s="462" t="s">
        <v>385</v>
      </c>
      <c r="B130" s="462"/>
      <c r="C130" s="670"/>
      <c r="D130" s="246"/>
      <c r="E130" s="907">
        <v>8000</v>
      </c>
      <c r="F130" s="967">
        <v>8000</v>
      </c>
      <c r="G130" s="876">
        <v>7000</v>
      </c>
      <c r="H130" s="876">
        <v>6385</v>
      </c>
      <c r="I130" s="763">
        <v>7000</v>
      </c>
      <c r="J130" s="763">
        <v>9952.11</v>
      </c>
      <c r="K130" s="764">
        <v>10000</v>
      </c>
      <c r="L130" s="911">
        <v>6785</v>
      </c>
    </row>
    <row r="131" spans="1:12" x14ac:dyDescent="0.3">
      <c r="A131" s="9" t="s">
        <v>183</v>
      </c>
      <c r="B131" s="49"/>
      <c r="C131" s="49"/>
      <c r="D131" s="49"/>
      <c r="E131" s="940">
        <f t="shared" ref="E131:L131" si="5">SUM(E129:E130)</f>
        <v>8000</v>
      </c>
      <c r="F131" s="969">
        <v>8000</v>
      </c>
      <c r="G131" s="747">
        <f t="shared" si="5"/>
        <v>7100</v>
      </c>
      <c r="H131" s="747">
        <f t="shared" si="5"/>
        <v>6385</v>
      </c>
      <c r="I131" s="744">
        <f t="shared" si="5"/>
        <v>7100</v>
      </c>
      <c r="J131" s="744">
        <f t="shared" si="5"/>
        <v>9966.6</v>
      </c>
      <c r="K131" s="745">
        <f t="shared" si="5"/>
        <v>10000</v>
      </c>
      <c r="L131" s="909">
        <f t="shared" si="5"/>
        <v>8717</v>
      </c>
    </row>
    <row r="132" spans="1:12" hidden="1" x14ac:dyDescent="0.3">
      <c r="A132" s="9"/>
      <c r="B132" s="49"/>
      <c r="C132" s="49"/>
      <c r="D132" s="49"/>
      <c r="E132" s="922"/>
      <c r="F132" s="964"/>
      <c r="G132" s="654"/>
      <c r="H132" s="654"/>
      <c r="I132" s="49"/>
      <c r="J132" s="49"/>
      <c r="K132" s="125"/>
      <c r="L132" s="904"/>
    </row>
    <row r="133" spans="1:12" x14ac:dyDescent="0.3">
      <c r="A133" s="9" t="s">
        <v>371</v>
      </c>
      <c r="B133" s="49"/>
      <c r="C133" s="49"/>
      <c r="D133" s="49"/>
      <c r="E133" s="922"/>
      <c r="F133" s="964"/>
      <c r="G133" s="654"/>
      <c r="H133" s="654"/>
      <c r="I133" s="49"/>
      <c r="J133" s="49"/>
      <c r="K133" s="125"/>
      <c r="L133" s="904"/>
    </row>
    <row r="134" spans="1:12" x14ac:dyDescent="0.3">
      <c r="A134" s="244" t="s">
        <v>370</v>
      </c>
      <c r="B134" s="244"/>
      <c r="C134" s="244"/>
      <c r="D134" s="244"/>
      <c r="E134" s="946">
        <v>25200</v>
      </c>
      <c r="F134" s="971">
        <v>12000</v>
      </c>
      <c r="G134" s="754">
        <v>18000</v>
      </c>
      <c r="H134" s="754">
        <v>46290.66</v>
      </c>
      <c r="I134" s="750">
        <v>16000</v>
      </c>
      <c r="J134" s="750">
        <v>10003.94</v>
      </c>
      <c r="K134" s="751">
        <v>20000</v>
      </c>
      <c r="L134" s="910">
        <v>19269</v>
      </c>
    </row>
    <row r="135" spans="1:12" x14ac:dyDescent="0.3">
      <c r="A135" s="49" t="s">
        <v>120</v>
      </c>
      <c r="B135" s="49"/>
      <c r="C135" s="49"/>
      <c r="D135" s="49"/>
      <c r="E135" s="922"/>
      <c r="F135" s="964"/>
      <c r="G135" s="654"/>
      <c r="H135" s="654"/>
      <c r="I135" s="49"/>
      <c r="J135" s="49"/>
      <c r="K135" s="125"/>
      <c r="L135" s="904"/>
    </row>
    <row r="136" spans="1:12" x14ac:dyDescent="0.3">
      <c r="A136" s="16" t="s">
        <v>242</v>
      </c>
      <c r="B136" s="49"/>
      <c r="C136" s="49"/>
      <c r="D136" s="49"/>
      <c r="E136" s="922"/>
      <c r="F136" s="964"/>
      <c r="G136" s="654"/>
      <c r="H136" s="654"/>
      <c r="I136" s="49"/>
      <c r="J136" s="49"/>
      <c r="K136" s="125"/>
      <c r="L136" s="904"/>
    </row>
    <row r="137" spans="1:12" x14ac:dyDescent="0.3">
      <c r="A137" s="387" t="s">
        <v>492</v>
      </c>
      <c r="B137" s="244"/>
      <c r="C137" s="244"/>
      <c r="D137" s="244"/>
      <c r="E137" s="922">
        <v>0</v>
      </c>
      <c r="F137" s="964">
        <v>0</v>
      </c>
      <c r="G137" s="718">
        <v>3000</v>
      </c>
      <c r="H137" s="718">
        <v>-249.84</v>
      </c>
      <c r="I137" s="721">
        <v>100</v>
      </c>
      <c r="J137" s="721">
        <v>116.82</v>
      </c>
      <c r="K137" s="722"/>
      <c r="L137" s="904">
        <v>9292</v>
      </c>
    </row>
    <row r="138" spans="1:12" x14ac:dyDescent="0.3">
      <c r="A138" s="387" t="s">
        <v>269</v>
      </c>
      <c r="B138" s="244"/>
      <c r="C138" s="244"/>
      <c r="D138" s="244"/>
      <c r="E138" s="922">
        <v>0</v>
      </c>
      <c r="F138" s="964">
        <v>0</v>
      </c>
      <c r="G138" s="715">
        <v>1000</v>
      </c>
      <c r="H138" s="715">
        <v>6012</v>
      </c>
      <c r="I138" s="713">
        <v>1000</v>
      </c>
      <c r="J138" s="713">
        <v>83.52</v>
      </c>
      <c r="K138" s="493"/>
      <c r="L138" s="904">
        <v>841.85</v>
      </c>
    </row>
    <row r="139" spans="1:12" x14ac:dyDescent="0.3">
      <c r="A139" s="244" t="s">
        <v>268</v>
      </c>
      <c r="B139" s="244"/>
      <c r="C139" s="244"/>
      <c r="D139" s="244"/>
      <c r="E139" s="922">
        <v>28750</v>
      </c>
      <c r="F139" s="964">
        <v>31387.5</v>
      </c>
      <c r="G139" s="718">
        <v>19500</v>
      </c>
      <c r="H139" s="718">
        <v>23750.58</v>
      </c>
      <c r="I139" s="721">
        <v>40500</v>
      </c>
      <c r="J139" s="721">
        <v>22301.06</v>
      </c>
      <c r="K139" s="493">
        <v>28960</v>
      </c>
      <c r="L139" s="904">
        <v>30326</v>
      </c>
    </row>
    <row r="140" spans="1:12" x14ac:dyDescent="0.3">
      <c r="A140" s="902" t="s">
        <v>458</v>
      </c>
      <c r="B140" s="937">
        <v>13500</v>
      </c>
      <c r="C140" s="937"/>
      <c r="D140" s="920">
        <v>1</v>
      </c>
      <c r="E140" s="904"/>
      <c r="F140" s="963"/>
      <c r="G140" s="878"/>
      <c r="H140" s="878"/>
      <c r="I140" s="721">
        <f>+D140*B140</f>
        <v>13500</v>
      </c>
      <c r="J140" s="721"/>
      <c r="K140" s="722">
        <v>14000</v>
      </c>
      <c r="L140" s="904"/>
    </row>
    <row r="141" spans="1:12" x14ac:dyDescent="0.3">
      <c r="A141" s="902" t="s">
        <v>459</v>
      </c>
      <c r="B141" s="937">
        <v>13000</v>
      </c>
      <c r="C141" s="937"/>
      <c r="D141" s="920">
        <v>0.5</v>
      </c>
      <c r="E141" s="904"/>
      <c r="F141" s="963"/>
      <c r="G141" s="718">
        <f>SUM(B141*D141)</f>
        <v>6500</v>
      </c>
      <c r="H141" s="718"/>
      <c r="I141" s="721"/>
      <c r="J141" s="721"/>
      <c r="K141" s="722"/>
      <c r="L141" s="904"/>
    </row>
    <row r="142" spans="1:12" x14ac:dyDescent="0.3">
      <c r="A142" s="902" t="s">
        <v>487</v>
      </c>
      <c r="B142" s="937">
        <f>B14</f>
        <v>12555</v>
      </c>
      <c r="C142" s="937"/>
      <c r="D142" s="920">
        <v>0.5</v>
      </c>
      <c r="E142" s="904"/>
      <c r="F142" s="963">
        <v>6277.5</v>
      </c>
      <c r="G142" s="718"/>
      <c r="H142" s="718"/>
      <c r="I142" s="721"/>
      <c r="J142" s="721"/>
      <c r="K142" s="722"/>
      <c r="L142" s="904"/>
    </row>
    <row r="143" spans="1:12" x14ac:dyDescent="0.3">
      <c r="A143" s="902" t="s">
        <v>496</v>
      </c>
      <c r="B143" s="937">
        <f>B15</f>
        <v>11500</v>
      </c>
      <c r="C143" s="937"/>
      <c r="D143" s="920">
        <v>0.5</v>
      </c>
      <c r="E143" s="904">
        <f>B143*D143</f>
        <v>5750</v>
      </c>
      <c r="F143" s="963"/>
      <c r="G143" s="718"/>
      <c r="H143" s="718"/>
      <c r="I143" s="721"/>
      <c r="J143" s="721"/>
      <c r="K143" s="722"/>
      <c r="L143" s="904"/>
    </row>
    <row r="144" spans="1:12" x14ac:dyDescent="0.3">
      <c r="A144" s="938" t="s">
        <v>124</v>
      </c>
      <c r="B144" s="918"/>
      <c r="C144" s="918"/>
      <c r="D144" s="918"/>
      <c r="E144" s="945">
        <v>7500</v>
      </c>
      <c r="F144" s="971">
        <v>9500</v>
      </c>
      <c r="G144" s="754">
        <v>10000</v>
      </c>
      <c r="H144" s="754">
        <v>8020.97</v>
      </c>
      <c r="I144" s="750">
        <v>10000</v>
      </c>
      <c r="J144" s="750">
        <v>8326.86</v>
      </c>
      <c r="K144" s="751">
        <v>10500</v>
      </c>
      <c r="L144" s="883">
        <v>9108</v>
      </c>
    </row>
    <row r="145" spans="1:12" x14ac:dyDescent="0.3">
      <c r="A145" s="16" t="s">
        <v>125</v>
      </c>
      <c r="B145" s="49"/>
      <c r="C145" s="49"/>
      <c r="D145" s="49"/>
      <c r="E145" s="941">
        <f>SUM(E137:E144)</f>
        <v>42000</v>
      </c>
      <c r="F145" s="964">
        <v>47165</v>
      </c>
      <c r="G145" s="736">
        <f>SUM(G138:G144)-G137</f>
        <v>34000</v>
      </c>
      <c r="H145" s="736">
        <f>SUM(H138:H144)-H137</f>
        <v>38033.39</v>
      </c>
      <c r="I145" s="733">
        <f>SUM(I138:I144)-I137</f>
        <v>64900</v>
      </c>
      <c r="J145" s="733">
        <f>SUM(J138:J144)-J137</f>
        <v>30594.620000000003</v>
      </c>
      <c r="K145" s="734">
        <f>SUM(K137:K144)</f>
        <v>53460</v>
      </c>
      <c r="L145" s="907">
        <f>SUM(L138:L144)-L137</f>
        <v>30983.85</v>
      </c>
    </row>
    <row r="146" spans="1:12" x14ac:dyDescent="0.3">
      <c r="A146" s="48"/>
      <c r="B146" s="49"/>
      <c r="C146" s="49"/>
      <c r="D146" s="49"/>
      <c r="E146" s="941"/>
      <c r="F146" s="964"/>
      <c r="G146" s="715"/>
      <c r="H146" s="715"/>
      <c r="I146" s="713"/>
      <c r="J146" s="713"/>
      <c r="K146" s="125"/>
      <c r="L146" s="904"/>
    </row>
    <row r="147" spans="1:12" ht="16.2" thickBot="1" x14ac:dyDescent="0.35">
      <c r="A147" s="16" t="s">
        <v>126</v>
      </c>
      <c r="B147" s="49"/>
      <c r="C147" s="49"/>
      <c r="D147" s="898"/>
      <c r="E147" s="942">
        <f>E82+E92+E112+E126+E131+E145+E134</f>
        <v>762620</v>
      </c>
      <c r="F147" s="972">
        <v>771445</v>
      </c>
      <c r="G147" s="773">
        <f t="shared" ref="G147:L147" si="6">G82+G92+G112+G126+G131+G145+G134</f>
        <v>804602</v>
      </c>
      <c r="H147" s="773">
        <f t="shared" si="6"/>
        <v>792789.57000000007</v>
      </c>
      <c r="I147" s="771">
        <f t="shared" si="6"/>
        <v>782239</v>
      </c>
      <c r="J147" s="771">
        <f t="shared" si="6"/>
        <v>717535.21</v>
      </c>
      <c r="K147" s="771">
        <f t="shared" si="6"/>
        <v>761865</v>
      </c>
      <c r="L147" s="912">
        <f t="shared" si="6"/>
        <v>705755.85</v>
      </c>
    </row>
    <row r="148" spans="1:12" ht="16.2" thickTop="1" x14ac:dyDescent="0.3">
      <c r="A148" s="48"/>
      <c r="B148" s="49"/>
      <c r="C148" s="49"/>
      <c r="D148" s="49"/>
      <c r="E148" s="941"/>
      <c r="F148" s="964"/>
      <c r="G148" s="715"/>
      <c r="H148" s="715"/>
      <c r="I148" s="713"/>
      <c r="J148" s="713"/>
      <c r="K148" s="125"/>
      <c r="L148" s="904"/>
    </row>
    <row r="149" spans="1:12" x14ac:dyDescent="0.3">
      <c r="A149" s="16" t="s">
        <v>127</v>
      </c>
      <c r="E149" s="948"/>
      <c r="F149" s="966"/>
      <c r="G149" s="710"/>
      <c r="H149" s="710"/>
      <c r="I149" s="776"/>
      <c r="J149" s="776"/>
      <c r="K149" s="886"/>
      <c r="L149" s="913"/>
    </row>
    <row r="150" spans="1:12" ht="16.2" thickBot="1" x14ac:dyDescent="0.35">
      <c r="A150" s="16" t="s">
        <v>128</v>
      </c>
      <c r="B150" s="49"/>
      <c r="C150" s="49"/>
      <c r="D150" s="49"/>
      <c r="E150" s="943">
        <f>E49-E147</f>
        <v>20</v>
      </c>
      <c r="F150" s="973">
        <v>145</v>
      </c>
      <c r="G150" s="782">
        <f t="shared" ref="G150:L150" si="7">G49-G147</f>
        <v>4048</v>
      </c>
      <c r="H150" s="782">
        <f t="shared" si="7"/>
        <v>-37907.580000000191</v>
      </c>
      <c r="I150" s="779">
        <f t="shared" si="7"/>
        <v>9211</v>
      </c>
      <c r="J150" s="779">
        <f t="shared" si="7"/>
        <v>41607.080000000075</v>
      </c>
      <c r="K150" s="780">
        <f t="shared" si="7"/>
        <v>21145</v>
      </c>
      <c r="L150" s="914">
        <f t="shared" si="7"/>
        <v>37092.150000000023</v>
      </c>
    </row>
    <row r="151" spans="1:12" ht="16.2" thickTop="1" x14ac:dyDescent="0.3">
      <c r="A151" s="704"/>
      <c r="B151" s="49"/>
      <c r="C151" s="49"/>
      <c r="D151" s="49"/>
      <c r="E151" s="868"/>
      <c r="F151" s="960"/>
      <c r="G151" s="654"/>
      <c r="H151" s="654"/>
      <c r="I151" s="49"/>
      <c r="J151" s="49"/>
      <c r="K151" s="125"/>
      <c r="L151" s="904"/>
    </row>
    <row r="152" spans="1:12" x14ac:dyDescent="0.3">
      <c r="B152" s="49"/>
      <c r="C152" s="49"/>
      <c r="D152" s="49"/>
      <c r="E152" s="918"/>
      <c r="F152" s="960"/>
      <c r="G152" s="654"/>
      <c r="H152" s="654"/>
      <c r="I152" s="49"/>
      <c r="J152" s="49"/>
      <c r="K152" s="125"/>
      <c r="L152" s="904"/>
    </row>
    <row r="153" spans="1:12" ht="16.2" thickBot="1" x14ac:dyDescent="0.35">
      <c r="A153" s="104"/>
      <c r="B153" s="105"/>
      <c r="C153" s="105"/>
      <c r="D153" s="105"/>
      <c r="E153" s="923"/>
      <c r="F153" s="974"/>
      <c r="G153" s="677"/>
      <c r="H153" s="677"/>
      <c r="I153" s="105"/>
      <c r="J153" s="105"/>
      <c r="K153" s="786"/>
      <c r="L153" s="915"/>
    </row>
    <row r="154" spans="1:12" ht="16.2" thickTop="1" x14ac:dyDescent="0.3">
      <c r="A154" s="19" t="s">
        <v>129</v>
      </c>
      <c r="B154" s="87"/>
      <c r="C154" s="87"/>
      <c r="D154" s="87"/>
      <c r="E154" s="924"/>
      <c r="F154" s="975"/>
      <c r="G154" s="678"/>
      <c r="H154" s="678"/>
      <c r="I154" s="87"/>
      <c r="J154" s="87"/>
      <c r="K154" s="792"/>
      <c r="L154" s="916"/>
    </row>
    <row r="155" spans="1:12" x14ac:dyDescent="0.3">
      <c r="A155" s="48"/>
      <c r="B155" s="49"/>
      <c r="C155" s="49"/>
      <c r="D155" s="49"/>
      <c r="E155" s="918"/>
      <c r="F155" s="960"/>
      <c r="G155" s="715"/>
      <c r="H155" s="715"/>
      <c r="I155" s="713"/>
      <c r="J155" s="713"/>
      <c r="K155" s="125"/>
      <c r="L155" s="904"/>
    </row>
    <row r="156" spans="1:12" x14ac:dyDescent="0.3">
      <c r="A156" s="89" t="s">
        <v>323</v>
      </c>
      <c r="B156" s="462"/>
      <c r="C156" s="462"/>
      <c r="D156" s="462"/>
      <c r="E156" s="944">
        <v>58100</v>
      </c>
      <c r="F156" s="944">
        <v>53500</v>
      </c>
      <c r="G156" s="718">
        <v>74740</v>
      </c>
      <c r="H156" s="718">
        <v>80907.75</v>
      </c>
      <c r="I156" s="713">
        <v>65490</v>
      </c>
      <c r="J156" s="713">
        <v>65490.12</v>
      </c>
      <c r="K156" s="493">
        <v>60824</v>
      </c>
      <c r="L156" s="904">
        <v>69216</v>
      </c>
    </row>
    <row r="157" spans="1:12" x14ac:dyDescent="0.3">
      <c r="A157" s="89" t="s">
        <v>372</v>
      </c>
      <c r="B157" s="462"/>
      <c r="C157" s="462"/>
      <c r="D157" s="462"/>
      <c r="E157" s="944"/>
      <c r="F157" s="944"/>
      <c r="G157" s="718"/>
      <c r="H157" s="718"/>
      <c r="I157" s="713"/>
      <c r="J157" s="713"/>
      <c r="K157" s="493"/>
      <c r="L157" s="904"/>
    </row>
    <row r="158" spans="1:12" x14ac:dyDescent="0.3">
      <c r="A158" s="48"/>
      <c r="B158" s="462"/>
      <c r="C158" s="462"/>
      <c r="D158" s="462"/>
      <c r="E158" s="944"/>
      <c r="F158" s="944"/>
      <c r="G158" s="718"/>
      <c r="H158" s="718"/>
      <c r="I158" s="713"/>
      <c r="J158" s="713"/>
      <c r="K158" s="493"/>
      <c r="L158" s="904"/>
    </row>
    <row r="159" spans="1:12" x14ac:dyDescent="0.3">
      <c r="A159" s="16" t="s">
        <v>134</v>
      </c>
      <c r="B159" s="462"/>
      <c r="C159" s="462"/>
      <c r="D159" s="462"/>
      <c r="E159" s="944"/>
      <c r="F159" s="944"/>
      <c r="G159" s="718"/>
      <c r="H159" s="718"/>
      <c r="I159" s="713"/>
      <c r="J159" s="713"/>
      <c r="K159" s="493"/>
      <c r="L159" s="904"/>
    </row>
    <row r="160" spans="1:12" x14ac:dyDescent="0.3">
      <c r="A160" s="207" t="str">
        <f>$A11</f>
        <v>FY 2012-2013</v>
      </c>
      <c r="B160" s="463">
        <f>B11</f>
        <v>13302</v>
      </c>
      <c r="C160" s="463"/>
      <c r="D160" s="464">
        <f>D36</f>
        <v>2</v>
      </c>
      <c r="E160" s="944"/>
      <c r="F160" s="944"/>
      <c r="G160" s="730"/>
      <c r="H160" s="730"/>
      <c r="I160" s="800"/>
      <c r="J160" s="800"/>
      <c r="K160" s="801">
        <f>B160*D160</f>
        <v>26604</v>
      </c>
      <c r="L160" s="904">
        <f>+L36</f>
        <v>26600</v>
      </c>
    </row>
    <row r="161" spans="1:12" x14ac:dyDescent="0.3">
      <c r="A161" s="207" t="s">
        <v>390</v>
      </c>
      <c r="B161" s="463">
        <v>13500</v>
      </c>
      <c r="C161" s="463"/>
      <c r="D161" s="464">
        <v>3</v>
      </c>
      <c r="E161" s="944"/>
      <c r="F161" s="944"/>
      <c r="G161" s="931"/>
      <c r="H161" s="931"/>
      <c r="I161" s="800">
        <f>+D161*B161</f>
        <v>40500</v>
      </c>
      <c r="J161" s="800">
        <v>37718.69</v>
      </c>
      <c r="K161" s="801"/>
      <c r="L161" s="906"/>
    </row>
    <row r="162" spans="1:12" x14ac:dyDescent="0.3">
      <c r="A162" s="207" t="s">
        <v>434</v>
      </c>
      <c r="B162" s="463">
        <v>13000</v>
      </c>
      <c r="C162" s="463"/>
      <c r="D162" s="464">
        <v>1.5</v>
      </c>
      <c r="E162" s="944"/>
      <c r="F162" s="944"/>
      <c r="G162" s="730">
        <f>+D162*B162</f>
        <v>19500</v>
      </c>
      <c r="H162" s="730">
        <v>18305.03</v>
      </c>
      <c r="I162" s="800"/>
      <c r="J162" s="800"/>
      <c r="K162" s="801"/>
      <c r="L162" s="906"/>
    </row>
    <row r="163" spans="1:12" x14ac:dyDescent="0.3">
      <c r="A163" s="207" t="s">
        <v>483</v>
      </c>
      <c r="B163" s="463">
        <f>B14</f>
        <v>12555</v>
      </c>
      <c r="C163" s="463"/>
      <c r="D163" s="464">
        <v>2.5</v>
      </c>
      <c r="E163" s="944"/>
      <c r="F163" s="944">
        <v>31387.5</v>
      </c>
      <c r="G163" s="730"/>
      <c r="H163" s="730"/>
      <c r="I163" s="800"/>
      <c r="J163" s="800"/>
      <c r="K163" s="801"/>
      <c r="L163" s="906"/>
    </row>
    <row r="164" spans="1:12" x14ac:dyDescent="0.3">
      <c r="A164" s="207" t="s">
        <v>495</v>
      </c>
      <c r="B164" s="463">
        <f>B15</f>
        <v>11500</v>
      </c>
      <c r="C164" s="463"/>
      <c r="D164" s="464">
        <f>D40</f>
        <v>2.5</v>
      </c>
      <c r="E164" s="944">
        <f>B164*D164</f>
        <v>28750</v>
      </c>
      <c r="F164" s="944"/>
      <c r="G164" s="730"/>
      <c r="H164" s="730"/>
      <c r="I164" s="800"/>
      <c r="J164" s="800"/>
      <c r="K164" s="801"/>
      <c r="L164" s="906"/>
    </row>
    <row r="165" spans="1:12" x14ac:dyDescent="0.3">
      <c r="A165" s="207"/>
      <c r="B165" s="463"/>
      <c r="C165" s="463"/>
      <c r="D165" s="464"/>
      <c r="E165" s="944"/>
      <c r="F165" s="944"/>
      <c r="G165" s="730"/>
      <c r="H165" s="730"/>
      <c r="I165" s="800"/>
      <c r="J165" s="800"/>
      <c r="K165" s="801"/>
      <c r="L165" s="906"/>
    </row>
    <row r="166" spans="1:12" x14ac:dyDescent="0.3">
      <c r="A166" s="207"/>
      <c r="B166" s="468"/>
      <c r="C166" s="468"/>
      <c r="D166" s="238"/>
      <c r="E166" s="941"/>
      <c r="F166" s="964"/>
      <c r="G166" s="730"/>
      <c r="H166" s="730"/>
      <c r="I166" s="726"/>
      <c r="J166" s="726"/>
      <c r="K166" s="801"/>
      <c r="L166" s="906"/>
    </row>
    <row r="167" spans="1:12" x14ac:dyDescent="0.3">
      <c r="A167" s="48" t="s">
        <v>135</v>
      </c>
      <c r="B167" s="244"/>
      <c r="C167" s="244"/>
      <c r="D167" s="244"/>
      <c r="E167" s="951">
        <f>SUM(E156:E166)</f>
        <v>86850</v>
      </c>
      <c r="F167" s="951">
        <f>SUM(F156:F166)</f>
        <v>84887.5</v>
      </c>
      <c r="G167" s="932">
        <f>+G156+G162</f>
        <v>94240</v>
      </c>
      <c r="H167" s="932">
        <f>+H156+H162</f>
        <v>99212.78</v>
      </c>
      <c r="I167" s="933">
        <f>+I156+I161</f>
        <v>105990</v>
      </c>
      <c r="J167" s="933">
        <f>+J156+J161</f>
        <v>103208.81</v>
      </c>
      <c r="K167" s="934">
        <f>SUM(K156:K160)</f>
        <v>87428</v>
      </c>
      <c r="L167" s="935">
        <f>SUM(L156:L160)</f>
        <v>95816</v>
      </c>
    </row>
    <row r="168" spans="1:12" x14ac:dyDescent="0.3">
      <c r="A168" s="48"/>
      <c r="B168" s="244"/>
      <c r="C168" s="244"/>
      <c r="D168" s="244"/>
      <c r="E168" s="941"/>
      <c r="F168" s="964"/>
      <c r="G168" s="715" t="s">
        <v>10</v>
      </c>
      <c r="H168" s="715"/>
      <c r="I168" s="713" t="s">
        <v>10</v>
      </c>
      <c r="J168" s="713"/>
      <c r="K168" s="493"/>
      <c r="L168" s="904"/>
    </row>
    <row r="169" spans="1:12" x14ac:dyDescent="0.3">
      <c r="A169" s="16" t="s">
        <v>136</v>
      </c>
      <c r="B169" s="244"/>
      <c r="C169" s="244"/>
      <c r="D169" s="244"/>
      <c r="E169" s="941"/>
      <c r="F169" s="964"/>
      <c r="G169" s="715"/>
      <c r="H169" s="715"/>
      <c r="I169" s="713"/>
      <c r="J169" s="713"/>
      <c r="K169" s="493"/>
      <c r="L169" s="904"/>
    </row>
    <row r="170" spans="1:12" x14ac:dyDescent="0.3">
      <c r="A170" s="48" t="s">
        <v>383</v>
      </c>
      <c r="B170" s="504">
        <v>67</v>
      </c>
      <c r="C170" s="504"/>
      <c r="D170" s="245">
        <v>550</v>
      </c>
      <c r="E170" s="953"/>
      <c r="F170" s="976"/>
      <c r="G170" s="715"/>
      <c r="H170" s="715"/>
      <c r="I170" s="713"/>
      <c r="J170" s="713"/>
      <c r="K170" s="493">
        <f>B170*D170</f>
        <v>36850</v>
      </c>
      <c r="L170" s="904">
        <v>30326</v>
      </c>
    </row>
    <row r="171" spans="1:12" x14ac:dyDescent="0.3">
      <c r="A171" s="48" t="s">
        <v>420</v>
      </c>
      <c r="B171" s="504">
        <v>25</v>
      </c>
      <c r="C171" s="504"/>
      <c r="D171" s="245">
        <v>1250</v>
      </c>
      <c r="E171" s="953"/>
      <c r="F171" s="976"/>
      <c r="G171" s="847"/>
      <c r="H171" s="847"/>
      <c r="I171" s="713">
        <f>B171*D171</f>
        <v>31250</v>
      </c>
      <c r="J171" s="713">
        <v>22301.06</v>
      </c>
      <c r="K171" s="493"/>
      <c r="L171" s="904"/>
    </row>
    <row r="172" spans="1:12" x14ac:dyDescent="0.3">
      <c r="A172" s="895" t="s">
        <v>461</v>
      </c>
      <c r="B172" s="504">
        <v>67</v>
      </c>
      <c r="D172" s="245">
        <v>700</v>
      </c>
      <c r="E172" s="953"/>
      <c r="F172" s="976"/>
      <c r="G172" s="715">
        <f>B172*D172</f>
        <v>46900</v>
      </c>
      <c r="H172" s="715">
        <v>23750.58</v>
      </c>
    </row>
    <row r="173" spans="1:12" x14ac:dyDescent="0.3">
      <c r="A173" s="895" t="s">
        <v>497</v>
      </c>
      <c r="B173" s="504">
        <v>65</v>
      </c>
      <c r="D173" s="245">
        <v>750</v>
      </c>
      <c r="E173" s="953"/>
      <c r="F173" s="953">
        <f>B173*D173</f>
        <v>48750</v>
      </c>
      <c r="G173" s="715"/>
      <c r="H173" s="715"/>
    </row>
    <row r="174" spans="1:12" x14ac:dyDescent="0.3">
      <c r="A174" s="895" t="s">
        <v>498</v>
      </c>
      <c r="B174" s="981">
        <v>20</v>
      </c>
      <c r="C174" s="153"/>
      <c r="D174" s="246">
        <v>2200</v>
      </c>
      <c r="E174" s="953">
        <f>B174*D174</f>
        <v>44000</v>
      </c>
      <c r="F174" s="976"/>
      <c r="G174" s="715"/>
      <c r="H174" s="715"/>
    </row>
    <row r="175" spans="1:12" ht="16.2" thickBot="1" x14ac:dyDescent="0.35">
      <c r="A175" s="16" t="s">
        <v>358</v>
      </c>
      <c r="B175" s="244"/>
      <c r="C175" s="244"/>
      <c r="D175" s="244"/>
      <c r="E175" s="952">
        <f>E167-E174</f>
        <v>42850</v>
      </c>
      <c r="F175" s="952">
        <f>F167-F173</f>
        <v>36137.5</v>
      </c>
      <c r="G175" s="813">
        <f>G167-SUM(G170:G172)</f>
        <v>47340</v>
      </c>
      <c r="H175" s="813">
        <f>H167-SUM(H170:H172)</f>
        <v>75462.2</v>
      </c>
      <c r="I175" s="810">
        <f>I167-SUM(I170:I171)</f>
        <v>74740</v>
      </c>
      <c r="J175" s="810">
        <f>J167-SUM(J170:J171)</f>
        <v>80907.75</v>
      </c>
      <c r="K175" s="811">
        <f>K167-SUM(K170:K170)</f>
        <v>50578</v>
      </c>
      <c r="L175" s="917">
        <f>L167-SUM(L170:L170)</f>
        <v>65490</v>
      </c>
    </row>
    <row r="176" spans="1:12" ht="16.2" thickTop="1" x14ac:dyDescent="0.3">
      <c r="A176" s="16"/>
      <c r="B176" s="49"/>
      <c r="C176" s="49"/>
      <c r="D176" s="49"/>
      <c r="E176" s="941"/>
      <c r="F176" s="964"/>
      <c r="G176" s="654"/>
      <c r="H176" s="654"/>
      <c r="I176" s="49"/>
      <c r="J176" s="49"/>
      <c r="K176" s="125"/>
      <c r="L176" s="904"/>
    </row>
    <row r="177" spans="1:12" x14ac:dyDescent="0.3">
      <c r="A177" s="275"/>
      <c r="B177" s="49"/>
      <c r="C177" s="49"/>
      <c r="D177" s="49"/>
      <c r="E177" s="918"/>
      <c r="F177" s="960"/>
      <c r="G177" s="654"/>
      <c r="H177" s="654"/>
      <c r="I177" s="49"/>
      <c r="J177" s="49"/>
      <c r="K177" s="125"/>
      <c r="L177" s="904"/>
    </row>
    <row r="178" spans="1:12" ht="16.2" thickBot="1" x14ac:dyDescent="0.35">
      <c r="A178" s="104"/>
      <c r="B178" s="105"/>
      <c r="C178" s="105"/>
      <c r="D178" s="105"/>
      <c r="E178" s="923"/>
      <c r="F178" s="974"/>
      <c r="G178" s="677"/>
      <c r="H178" s="677"/>
      <c r="I178" s="105"/>
      <c r="J178" s="105"/>
      <c r="K178" s="786"/>
      <c r="L178" s="915"/>
    </row>
    <row r="179" spans="1:12" ht="16.2" thickTop="1" x14ac:dyDescent="0.3">
      <c r="A179" s="19" t="s">
        <v>357</v>
      </c>
      <c r="B179" s="87"/>
      <c r="C179" s="87"/>
      <c r="D179" s="87"/>
      <c r="E179" s="924"/>
      <c r="F179" s="975"/>
      <c r="G179" s="678"/>
      <c r="H179" s="678"/>
      <c r="I179" s="87"/>
      <c r="J179" s="87"/>
      <c r="K179" s="792"/>
      <c r="L179" s="916"/>
    </row>
    <row r="180" spans="1:12" x14ac:dyDescent="0.3">
      <c r="A180" s="48"/>
      <c r="B180" s="49"/>
      <c r="C180" s="49"/>
      <c r="D180" s="49"/>
      <c r="E180" s="918"/>
      <c r="F180" s="960"/>
      <c r="G180" s="654"/>
      <c r="H180" s="654"/>
      <c r="I180" s="49"/>
      <c r="J180" s="49"/>
      <c r="K180" s="125"/>
      <c r="L180" s="904"/>
    </row>
    <row r="181" spans="1:12" x14ac:dyDescent="0.3">
      <c r="A181" s="48" t="s">
        <v>144</v>
      </c>
      <c r="B181" s="49"/>
      <c r="C181" s="49"/>
      <c r="D181" s="49"/>
      <c r="E181" s="979">
        <f>D15</f>
        <v>43.5</v>
      </c>
      <c r="F181" s="941">
        <v>41.5</v>
      </c>
      <c r="G181" s="715">
        <v>41.5</v>
      </c>
      <c r="H181" s="715">
        <v>41.5</v>
      </c>
      <c r="I181" s="713">
        <v>39</v>
      </c>
      <c r="J181" s="713">
        <v>39</v>
      </c>
      <c r="K181" s="816">
        <v>38</v>
      </c>
      <c r="L181" s="904">
        <v>38</v>
      </c>
    </row>
    <row r="182" spans="1:12" x14ac:dyDescent="0.3">
      <c r="A182" s="48"/>
      <c r="B182" s="49"/>
      <c r="C182" s="49"/>
      <c r="D182" s="49"/>
      <c r="E182" s="941"/>
      <c r="F182" s="941"/>
      <c r="G182" s="715"/>
      <c r="H182" s="715"/>
      <c r="I182" s="125"/>
      <c r="J182" s="125"/>
      <c r="K182" s="816"/>
      <c r="L182" s="904"/>
    </row>
    <row r="183" spans="1:12" x14ac:dyDescent="0.3">
      <c r="A183" s="48" t="s">
        <v>146</v>
      </c>
      <c r="B183" s="49"/>
      <c r="C183" s="49"/>
      <c r="D183" s="49"/>
      <c r="E183" s="941">
        <v>0</v>
      </c>
      <c r="F183" s="941">
        <v>0</v>
      </c>
      <c r="G183" s="715">
        <v>0</v>
      </c>
      <c r="H183" s="715">
        <v>0</v>
      </c>
      <c r="I183" s="713">
        <v>0</v>
      </c>
      <c r="J183" s="713">
        <v>0</v>
      </c>
      <c r="K183" s="816">
        <v>0</v>
      </c>
      <c r="L183" s="904"/>
    </row>
    <row r="184" spans="1:12" x14ac:dyDescent="0.3">
      <c r="A184" s="48"/>
      <c r="B184" s="49"/>
      <c r="C184" s="49"/>
      <c r="D184" s="49"/>
      <c r="E184" s="941"/>
      <c r="F184" s="941"/>
      <c r="G184" s="715"/>
      <c r="H184" s="715"/>
      <c r="I184" s="713"/>
      <c r="J184" s="713"/>
      <c r="K184" s="816"/>
      <c r="L184" s="904"/>
    </row>
    <row r="185" spans="1:12" x14ac:dyDescent="0.3">
      <c r="A185" s="48" t="s">
        <v>302</v>
      </c>
      <c r="B185" s="49"/>
      <c r="C185" s="49"/>
      <c r="D185" s="49"/>
      <c r="E185" s="980">
        <f>D40</f>
        <v>2.5</v>
      </c>
      <c r="F185" s="947">
        <v>2.5</v>
      </c>
      <c r="G185" s="754">
        <v>1.5</v>
      </c>
      <c r="H185" s="754">
        <v>1.5</v>
      </c>
      <c r="I185" s="750">
        <v>3</v>
      </c>
      <c r="J185" s="750">
        <v>3</v>
      </c>
      <c r="K185" s="805">
        <v>2</v>
      </c>
      <c r="L185" s="910">
        <v>2</v>
      </c>
    </row>
    <row r="186" spans="1:12" x14ac:dyDescent="0.3">
      <c r="A186" s="48"/>
      <c r="B186" s="49"/>
      <c r="C186" s="49"/>
      <c r="D186" s="49"/>
      <c r="E186" s="941"/>
      <c r="F186" s="941"/>
      <c r="G186" s="715"/>
      <c r="H186" s="715"/>
      <c r="I186" s="713"/>
      <c r="J186" s="713"/>
      <c r="K186" s="816"/>
      <c r="L186" s="904"/>
    </row>
    <row r="187" spans="1:12" ht="16.2" thickBot="1" x14ac:dyDescent="0.35">
      <c r="A187" s="16" t="s">
        <v>149</v>
      </c>
      <c r="B187" s="49"/>
      <c r="C187" s="49"/>
      <c r="D187" s="49"/>
      <c r="E187" s="954">
        <f t="shared" ref="E187:J187" si="8">SUM(E181:E186)</f>
        <v>46</v>
      </c>
      <c r="F187" s="954">
        <f t="shared" si="8"/>
        <v>44</v>
      </c>
      <c r="G187" s="788">
        <f t="shared" si="8"/>
        <v>43</v>
      </c>
      <c r="H187" s="788">
        <f t="shared" si="8"/>
        <v>43</v>
      </c>
      <c r="I187" s="785">
        <f t="shared" si="8"/>
        <v>42</v>
      </c>
      <c r="J187" s="785">
        <f t="shared" si="8"/>
        <v>42</v>
      </c>
      <c r="K187" s="819">
        <f>SUM(K181:K185)</f>
        <v>40</v>
      </c>
      <c r="L187" s="912">
        <f>SUM(L181:L186)</f>
        <v>40</v>
      </c>
    </row>
    <row r="188" spans="1:12" ht="16.8" thickTop="1" thickBot="1" x14ac:dyDescent="0.35">
      <c r="A188" s="104"/>
      <c r="B188" s="104"/>
      <c r="C188" s="104"/>
      <c r="D188" s="104"/>
      <c r="E188" s="926"/>
      <c r="F188" s="977"/>
      <c r="G188" s="104"/>
      <c r="H188" s="104"/>
      <c r="I188" s="104"/>
      <c r="J188" s="104"/>
      <c r="K188" s="104"/>
      <c r="L188" s="484"/>
    </row>
    <row r="189" spans="1:12" ht="16.2" thickTop="1" x14ac:dyDescent="0.3">
      <c r="A189" s="48"/>
      <c r="B189" s="48"/>
      <c r="C189" s="48"/>
      <c r="D189" s="48"/>
      <c r="E189" s="925"/>
      <c r="F189" s="978"/>
      <c r="G189" s="48"/>
      <c r="H189" s="48"/>
      <c r="I189" s="48"/>
      <c r="J189" s="48"/>
      <c r="K189" s="48"/>
      <c r="L189" s="207"/>
    </row>
    <row r="190" spans="1:12" ht="16.2" x14ac:dyDescent="0.35">
      <c r="A190" s="48" t="s">
        <v>184</v>
      </c>
      <c r="B190" s="695"/>
      <c r="C190" s="695"/>
      <c r="D190" s="702"/>
      <c r="E190" s="927"/>
      <c r="F190" s="927"/>
      <c r="G190" s="48"/>
      <c r="H190" s="48"/>
      <c r="I190" s="48"/>
      <c r="J190" s="207"/>
      <c r="L190" s="207"/>
    </row>
    <row r="191" spans="1:12" x14ac:dyDescent="0.3">
      <c r="A191" s="89"/>
      <c r="B191" s="48"/>
      <c r="C191" s="48"/>
      <c r="G191" s="48"/>
      <c r="H191" s="48"/>
      <c r="I191" s="48"/>
      <c r="J191" s="207"/>
      <c r="L191" s="207"/>
    </row>
    <row r="192" spans="1:12" ht="16.2" x14ac:dyDescent="0.35">
      <c r="A192" s="702"/>
      <c r="E192" s="927"/>
      <c r="F192" s="927"/>
      <c r="J192" s="153"/>
    </row>
    <row r="193" spans="1:10" ht="16.2" x14ac:dyDescent="0.35">
      <c r="A193" s="702"/>
      <c r="D193" s="702"/>
      <c r="J193" s="153"/>
    </row>
    <row r="194" spans="1:10" ht="16.2" x14ac:dyDescent="0.35">
      <c r="D194" s="702"/>
      <c r="E194" s="927"/>
      <c r="F194" s="927"/>
      <c r="J194" s="153"/>
    </row>
    <row r="195" spans="1:10" ht="16.2" x14ac:dyDescent="0.35">
      <c r="A195" s="702"/>
      <c r="J195" s="153"/>
    </row>
    <row r="196" spans="1:10" ht="16.2" x14ac:dyDescent="0.35">
      <c r="A196" s="702"/>
      <c r="D196" s="702"/>
      <c r="J196" s="153"/>
    </row>
    <row r="197" spans="1:10" ht="16.2" x14ac:dyDescent="0.35">
      <c r="D197" s="702"/>
      <c r="J197" s="153"/>
    </row>
    <row r="198" spans="1:10" ht="16.2" x14ac:dyDescent="0.35">
      <c r="D198" s="702"/>
      <c r="E198" s="927"/>
      <c r="F198" s="927"/>
      <c r="J198" s="153"/>
    </row>
    <row r="199" spans="1:10" x14ac:dyDescent="0.3">
      <c r="J199" s="153"/>
    </row>
    <row r="200" spans="1:10" ht="16.2" x14ac:dyDescent="0.35">
      <c r="A200" s="702"/>
      <c r="D200" s="702"/>
      <c r="E200" s="927"/>
      <c r="F200" s="927"/>
      <c r="J200" s="153"/>
    </row>
    <row r="201" spans="1:10" ht="16.2" x14ac:dyDescent="0.35">
      <c r="A201" s="702"/>
      <c r="J201" s="153"/>
    </row>
    <row r="202" spans="1:10" ht="16.2" x14ac:dyDescent="0.35">
      <c r="A202" s="702"/>
      <c r="D202" s="702"/>
      <c r="E202" s="927"/>
      <c r="F202" s="927"/>
      <c r="J202" s="153"/>
    </row>
    <row r="203" spans="1:10" ht="16.2" x14ac:dyDescent="0.35">
      <c r="A203" s="702"/>
      <c r="J203" s="153"/>
    </row>
    <row r="204" spans="1:10" ht="16.2" x14ac:dyDescent="0.35">
      <c r="D204" s="702"/>
      <c r="E204" s="927"/>
      <c r="F204" s="927"/>
      <c r="J204" s="153"/>
    </row>
    <row r="205" spans="1:10" x14ac:dyDescent="0.3">
      <c r="J205" s="153"/>
    </row>
    <row r="206" spans="1:10" ht="16.2" x14ac:dyDescent="0.35">
      <c r="D206" s="702"/>
      <c r="E206" s="927"/>
      <c r="F206" s="927"/>
      <c r="J206" s="153"/>
    </row>
    <row r="207" spans="1:10" x14ac:dyDescent="0.3">
      <c r="J207" s="153"/>
    </row>
    <row r="208" spans="1:10" x14ac:dyDescent="0.3">
      <c r="J208" s="153"/>
    </row>
  </sheetData>
  <mergeCells count="3">
    <mergeCell ref="A1:L1"/>
    <mergeCell ref="A2:L2"/>
    <mergeCell ref="A3:L3"/>
  </mergeCells>
  <pageMargins left="0.17" right="0.17" top="0.26" bottom="0.17" header="0.17" footer="0.17"/>
  <pageSetup scale="66" fitToHeight="0" orientation="landscape"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4:I21"/>
  <sheetViews>
    <sheetView workbookViewId="0">
      <selection activeCell="F5" sqref="F5"/>
    </sheetView>
  </sheetViews>
  <sheetFormatPr defaultColWidth="8.90625" defaultRowHeight="13.2" x14ac:dyDescent="0.25"/>
  <cols>
    <col min="1" max="1" width="20.81640625" style="477" customWidth="1"/>
    <col min="2" max="3" width="8.90625" style="477" customWidth="1"/>
    <col min="4" max="4" width="9.453125" style="477" customWidth="1"/>
    <col min="5" max="5" width="8.90625" style="477"/>
    <col min="6" max="6" width="9.453125" style="477" bestFit="1" customWidth="1"/>
    <col min="7" max="16384" width="8.90625" style="477"/>
  </cols>
  <sheetData>
    <row r="4" spans="1:9" x14ac:dyDescent="0.25">
      <c r="A4" s="478" t="s">
        <v>292</v>
      </c>
      <c r="D4" s="686" t="s">
        <v>482</v>
      </c>
      <c r="E4" s="477" t="s">
        <v>317</v>
      </c>
      <c r="H4" s="686"/>
    </row>
    <row r="5" spans="1:9" x14ac:dyDescent="0.25">
      <c r="A5" s="477" t="s">
        <v>314</v>
      </c>
      <c r="B5" s="479"/>
      <c r="C5" s="480"/>
      <c r="D5" s="477">
        <v>4688</v>
      </c>
      <c r="E5" s="479">
        <v>12</v>
      </c>
      <c r="F5" s="477">
        <f>D5*E5</f>
        <v>56256</v>
      </c>
      <c r="I5" s="479"/>
    </row>
    <row r="6" spans="1:9" x14ac:dyDescent="0.25">
      <c r="A6" s="477" t="s">
        <v>315</v>
      </c>
      <c r="D6" s="477">
        <v>0</v>
      </c>
      <c r="E6" s="479">
        <v>12</v>
      </c>
      <c r="F6" s="477">
        <f>D6*E6</f>
        <v>0</v>
      </c>
      <c r="I6" s="479"/>
    </row>
    <row r="7" spans="1:9" x14ac:dyDescent="0.25">
      <c r="A7" s="477" t="s">
        <v>316</v>
      </c>
      <c r="D7" s="477">
        <v>0</v>
      </c>
      <c r="E7" s="479">
        <v>12</v>
      </c>
      <c r="F7" s="477">
        <f>D7*E7</f>
        <v>0</v>
      </c>
      <c r="I7" s="479"/>
    </row>
    <row r="8" spans="1:9" x14ac:dyDescent="0.25">
      <c r="A8" s="477" t="s">
        <v>319</v>
      </c>
      <c r="D8" s="477">
        <v>100</v>
      </c>
      <c r="E8" s="479">
        <v>12</v>
      </c>
      <c r="F8" s="477">
        <f>D8*E8</f>
        <v>1200</v>
      </c>
      <c r="I8" s="479"/>
    </row>
    <row r="9" spans="1:9" x14ac:dyDescent="0.25">
      <c r="A9" s="686" t="s">
        <v>382</v>
      </c>
      <c r="D9" s="477">
        <v>50</v>
      </c>
      <c r="E9" s="477">
        <v>12</v>
      </c>
      <c r="F9" s="477">
        <f>D9*E9</f>
        <v>600</v>
      </c>
      <c r="I9" s="479"/>
    </row>
    <row r="10" spans="1:9" x14ac:dyDescent="0.25">
      <c r="F10" s="477">
        <f>SUM(F5:F9)</f>
        <v>58056</v>
      </c>
    </row>
    <row r="14" spans="1:9" x14ac:dyDescent="0.25">
      <c r="A14" s="620" t="s">
        <v>360</v>
      </c>
      <c r="B14" s="621" t="s">
        <v>329</v>
      </c>
      <c r="C14" s="621" t="s">
        <v>353</v>
      </c>
      <c r="D14" s="621" t="s">
        <v>366</v>
      </c>
      <c r="E14" s="621" t="s">
        <v>379</v>
      </c>
      <c r="F14" s="621" t="s">
        <v>427</v>
      </c>
      <c r="G14" s="621" t="s">
        <v>388</v>
      </c>
      <c r="H14" s="686" t="s">
        <v>387</v>
      </c>
      <c r="I14" s="686" t="s">
        <v>386</v>
      </c>
    </row>
    <row r="15" spans="1:9" x14ac:dyDescent="0.25">
      <c r="A15" s="477" t="s">
        <v>361</v>
      </c>
      <c r="B15" s="477">
        <v>16375</v>
      </c>
      <c r="C15" s="477">
        <v>16830</v>
      </c>
      <c r="D15" s="477">
        <v>17175</v>
      </c>
      <c r="E15" s="477">
        <v>17325</v>
      </c>
      <c r="F15" s="477">
        <v>17831.25</v>
      </c>
      <c r="G15" s="477">
        <f>$F$18*H15</f>
        <v>17831.25</v>
      </c>
      <c r="H15" s="477">
        <f>I15/$I$18</f>
        <v>0.9</v>
      </c>
      <c r="I15" s="477">
        <v>45000</v>
      </c>
    </row>
    <row r="16" spans="1:9" x14ac:dyDescent="0.25">
      <c r="A16" s="477" t="s">
        <v>362</v>
      </c>
      <c r="B16" s="477">
        <v>512.5</v>
      </c>
      <c r="C16" s="477">
        <v>525</v>
      </c>
      <c r="D16" s="477">
        <v>535</v>
      </c>
      <c r="E16" s="477">
        <v>962.5</v>
      </c>
      <c r="F16" s="477">
        <v>990.63</v>
      </c>
      <c r="G16" s="477">
        <f t="shared" ref="G16:G17" si="0">$F$18*H16</f>
        <v>990.625</v>
      </c>
      <c r="H16" s="477">
        <f>I16/$I$18</f>
        <v>0.05</v>
      </c>
      <c r="I16" s="477">
        <v>2500</v>
      </c>
    </row>
    <row r="17" spans="1:9" x14ac:dyDescent="0.25">
      <c r="A17" s="477" t="s">
        <v>363</v>
      </c>
      <c r="B17" s="477">
        <v>1112.5</v>
      </c>
      <c r="C17" s="477">
        <v>1145</v>
      </c>
      <c r="D17" s="477">
        <v>1165</v>
      </c>
      <c r="E17" s="477">
        <v>962.5</v>
      </c>
      <c r="F17" s="477">
        <v>990.62</v>
      </c>
      <c r="G17" s="477">
        <f t="shared" si="0"/>
        <v>990.625</v>
      </c>
      <c r="H17" s="477">
        <f>I17/$I$18</f>
        <v>0.05</v>
      </c>
      <c r="I17" s="477">
        <v>2500</v>
      </c>
    </row>
    <row r="18" spans="1:9" x14ac:dyDescent="0.25">
      <c r="A18" s="477" t="s">
        <v>365</v>
      </c>
      <c r="B18" s="477">
        <f>SUM(B15:B17)</f>
        <v>18000</v>
      </c>
      <c r="C18" s="477">
        <f>SUM(C15:C17)</f>
        <v>18500</v>
      </c>
      <c r="D18" s="477">
        <f>SUM(D15:D17)</f>
        <v>18875</v>
      </c>
      <c r="E18" s="477">
        <v>19250</v>
      </c>
      <c r="F18" s="477">
        <v>19812.5</v>
      </c>
      <c r="G18" s="477">
        <f>SUM(G15:G17)</f>
        <v>19812.5</v>
      </c>
      <c r="I18" s="477">
        <f>SUM(I15:I17)</f>
        <v>50000</v>
      </c>
    </row>
    <row r="19" spans="1:9" x14ac:dyDescent="0.25">
      <c r="A19" s="477" t="s">
        <v>364</v>
      </c>
      <c r="B19" s="477">
        <f>B18*4</f>
        <v>72000</v>
      </c>
      <c r="C19" s="477">
        <f>C18*4</f>
        <v>74000</v>
      </c>
      <c r="D19" s="477">
        <f>D18*4</f>
        <v>75500</v>
      </c>
      <c r="E19" s="477">
        <v>77000</v>
      </c>
      <c r="F19" s="477">
        <v>79250</v>
      </c>
    </row>
    <row r="21" spans="1:9" x14ac:dyDescent="0.25">
      <c r="F21" s="824"/>
    </row>
  </sheetData>
  <phoneticPr fontId="27" type="noConversion"/>
  <pageMargins left="0.75" right="0.75" top="1" bottom="1"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214"/>
  <sheetViews>
    <sheetView topLeftCell="A4" zoomScale="80" zoomScaleNormal="80" workbookViewId="0">
      <pane ySplit="3" topLeftCell="A11" activePane="bottomLeft" state="frozen"/>
      <selection activeCell="A4" sqref="A4"/>
      <selection pane="bottomLeft" activeCell="E107" sqref="E107"/>
    </sheetView>
  </sheetViews>
  <sheetFormatPr defaultRowHeight="15.6" x14ac:dyDescent="0.3"/>
  <cols>
    <col min="1" max="1" width="36.6328125" customWidth="1"/>
    <col min="2" max="2" width="9.08984375" bestFit="1" customWidth="1"/>
    <col min="3" max="3" width="1.81640625" bestFit="1" customWidth="1"/>
    <col min="4" max="4" width="9.6328125" bestFit="1" customWidth="1"/>
    <col min="5" max="5" width="15.81640625" style="1025" customWidth="1"/>
    <col min="6" max="6" width="15.81640625" style="1010" customWidth="1"/>
    <col min="7" max="7" width="13.90625" style="921" bestFit="1" customWidth="1"/>
    <col min="8" max="8" width="13.90625" style="921" customWidth="1"/>
    <col min="9" max="13" width="13.90625" bestFit="1" customWidth="1"/>
    <col min="14" max="14" width="13.90625" style="153" bestFit="1" customWidth="1"/>
  </cols>
  <sheetData>
    <row r="1" spans="1:14" ht="16.2" x14ac:dyDescent="0.35">
      <c r="A1" s="1078" t="s">
        <v>233</v>
      </c>
      <c r="B1" s="1078"/>
      <c r="C1" s="1078"/>
      <c r="D1" s="1078"/>
      <c r="E1" s="1078"/>
      <c r="F1" s="1078"/>
      <c r="G1" s="1078"/>
      <c r="H1" s="1078"/>
      <c r="I1" s="1078"/>
      <c r="J1" s="1078"/>
      <c r="K1" s="1078"/>
      <c r="L1" s="1078"/>
      <c r="M1" s="1078"/>
      <c r="N1" s="1078"/>
    </row>
    <row r="2" spans="1:14" ht="16.2" x14ac:dyDescent="0.35">
      <c r="A2" s="1078" t="s">
        <v>481</v>
      </c>
      <c r="B2" s="1078"/>
      <c r="C2" s="1078"/>
      <c r="D2" s="1078"/>
      <c r="E2" s="1078"/>
      <c r="F2" s="1078"/>
      <c r="G2" s="1078"/>
      <c r="H2" s="1078"/>
      <c r="I2" s="1078"/>
      <c r="J2" s="1078"/>
      <c r="K2" s="1078"/>
      <c r="L2" s="1078"/>
      <c r="M2" s="1078"/>
      <c r="N2" s="1078"/>
    </row>
    <row r="3" spans="1:14" ht="16.2" x14ac:dyDescent="0.35">
      <c r="A3" s="1078" t="s">
        <v>340</v>
      </c>
      <c r="B3" s="1078"/>
      <c r="C3" s="1078"/>
      <c r="D3" s="1078"/>
      <c r="E3" s="1078"/>
      <c r="F3" s="1078"/>
      <c r="G3" s="1078"/>
      <c r="H3" s="1078"/>
      <c r="I3" s="1078"/>
      <c r="J3" s="1078"/>
      <c r="K3" s="1078"/>
      <c r="L3" s="1078"/>
      <c r="M3" s="1078"/>
      <c r="N3" s="1078"/>
    </row>
    <row r="4" spans="1:14" ht="16.2" x14ac:dyDescent="0.35">
      <c r="A4" s="826"/>
      <c r="B4" s="826"/>
      <c r="C4" s="826"/>
      <c r="D4" s="826"/>
      <c r="E4" s="1011" t="s">
        <v>15</v>
      </c>
      <c r="F4" s="983" t="s">
        <v>15</v>
      </c>
      <c r="G4" s="956" t="s">
        <v>384</v>
      </c>
      <c r="H4" s="956"/>
      <c r="I4" s="827" t="s">
        <v>432</v>
      </c>
      <c r="J4" s="827"/>
      <c r="K4" s="828" t="s">
        <v>432</v>
      </c>
      <c r="L4" s="828"/>
      <c r="M4" s="829" t="s">
        <v>384</v>
      </c>
      <c r="N4" s="899"/>
    </row>
    <row r="5" spans="1:14" ht="16.2" x14ac:dyDescent="0.35">
      <c r="A5" s="832"/>
      <c r="B5" s="832"/>
      <c r="C5" s="832"/>
      <c r="D5" s="832"/>
      <c r="E5" s="1012" t="s">
        <v>504</v>
      </c>
      <c r="F5" s="984" t="s">
        <v>494</v>
      </c>
      <c r="G5" s="957" t="s">
        <v>482</v>
      </c>
      <c r="H5" s="957" t="s">
        <v>482</v>
      </c>
      <c r="I5" s="833" t="s">
        <v>503</v>
      </c>
      <c r="J5" s="833" t="s">
        <v>503</v>
      </c>
      <c r="K5" s="834" t="s">
        <v>427</v>
      </c>
      <c r="L5" s="834" t="s">
        <v>427</v>
      </c>
      <c r="M5" s="835" t="s">
        <v>379</v>
      </c>
      <c r="N5" s="900" t="s">
        <v>379</v>
      </c>
    </row>
    <row r="6" spans="1:14" ht="16.8" thickBot="1" x14ac:dyDescent="0.4">
      <c r="A6" s="837"/>
      <c r="B6" s="838"/>
      <c r="C6" s="838"/>
      <c r="D6" s="838"/>
      <c r="E6" s="1013" t="s">
        <v>20</v>
      </c>
      <c r="F6" s="985" t="s">
        <v>20</v>
      </c>
      <c r="G6" s="958" t="s">
        <v>20</v>
      </c>
      <c r="H6" s="958" t="s">
        <v>21</v>
      </c>
      <c r="I6" s="839" t="s">
        <v>20</v>
      </c>
      <c r="J6" s="839" t="s">
        <v>21</v>
      </c>
      <c r="K6" s="840" t="s">
        <v>20</v>
      </c>
      <c r="L6" s="840" t="s">
        <v>21</v>
      </c>
      <c r="M6" s="841" t="s">
        <v>20</v>
      </c>
      <c r="N6" s="901" t="s">
        <v>21</v>
      </c>
    </row>
    <row r="7" spans="1:14" ht="16.2" thickTop="1" x14ac:dyDescent="0.3">
      <c r="A7" s="244" t="s">
        <v>22</v>
      </c>
      <c r="B7" s="244"/>
      <c r="C7" s="244"/>
      <c r="D7" s="244"/>
      <c r="E7" s="1014"/>
      <c r="F7" s="986"/>
      <c r="G7" s="959"/>
      <c r="H7" s="982"/>
      <c r="I7" s="654"/>
      <c r="J7" s="654"/>
      <c r="K7" s="244"/>
      <c r="L7" s="244"/>
      <c r="M7" s="244"/>
      <c r="N7" s="902"/>
    </row>
    <row r="8" spans="1:14" ht="9" customHeight="1" x14ac:dyDescent="0.3">
      <c r="A8" s="244"/>
      <c r="B8" s="244"/>
      <c r="C8" s="244"/>
      <c r="D8" s="244"/>
      <c r="E8" s="1014"/>
      <c r="F8" s="986"/>
      <c r="G8" s="960"/>
      <c r="H8" s="960"/>
      <c r="I8" s="654"/>
      <c r="J8" s="654"/>
      <c r="K8" s="244"/>
      <c r="L8" s="244"/>
      <c r="M8" s="244"/>
      <c r="N8" s="902"/>
    </row>
    <row r="9" spans="1:14" x14ac:dyDescent="0.3">
      <c r="A9" s="485" t="s">
        <v>23</v>
      </c>
      <c r="B9" s="486" t="s">
        <v>24</v>
      </c>
      <c r="C9" s="486"/>
      <c r="D9" s="486" t="s">
        <v>25</v>
      </c>
      <c r="E9" s="1015"/>
      <c r="F9" s="987"/>
      <c r="G9" s="961"/>
      <c r="H9" s="961"/>
      <c r="I9" s="655"/>
      <c r="J9" s="655"/>
      <c r="K9" s="486"/>
      <c r="L9" s="486"/>
      <c r="M9" s="707"/>
      <c r="N9" s="903"/>
    </row>
    <row r="10" spans="1:14" x14ac:dyDescent="0.3">
      <c r="A10" s="244" t="s">
        <v>26</v>
      </c>
      <c r="B10" s="244"/>
      <c r="C10" s="244"/>
      <c r="D10" s="244"/>
      <c r="E10" s="1014"/>
      <c r="F10" s="986"/>
      <c r="G10" s="960"/>
      <c r="H10" s="960"/>
      <c r="I10" s="654"/>
      <c r="J10" s="654"/>
      <c r="K10" s="244"/>
      <c r="L10" s="244"/>
    </row>
    <row r="11" spans="1:14" x14ac:dyDescent="0.3">
      <c r="A11" s="462" t="s">
        <v>377</v>
      </c>
      <c r="B11" s="463">
        <v>13302</v>
      </c>
      <c r="C11" s="463"/>
      <c r="D11" s="464">
        <v>38</v>
      </c>
      <c r="E11" s="1016"/>
      <c r="F11" s="988"/>
      <c r="G11" s="962"/>
      <c r="H11" s="962"/>
      <c r="I11" s="656"/>
      <c r="J11" s="656"/>
      <c r="M11" s="722">
        <v>549632</v>
      </c>
      <c r="N11" s="904">
        <v>505481</v>
      </c>
    </row>
    <row r="12" spans="1:14" x14ac:dyDescent="0.3">
      <c r="A12" s="462" t="s">
        <v>390</v>
      </c>
      <c r="B12" s="463">
        <v>13500</v>
      </c>
      <c r="C12" s="463"/>
      <c r="D12" s="464">
        <v>39</v>
      </c>
      <c r="E12" s="1016"/>
      <c r="F12" s="988"/>
      <c r="G12" s="962"/>
      <c r="H12" s="962"/>
      <c r="I12" s="847"/>
      <c r="J12" s="847"/>
      <c r="K12" s="848">
        <f>+D12*B12</f>
        <v>526500</v>
      </c>
      <c r="L12" s="848">
        <v>490497.31</v>
      </c>
      <c r="M12" s="722"/>
      <c r="N12" s="905"/>
    </row>
    <row r="13" spans="1:14" x14ac:dyDescent="0.3">
      <c r="A13" s="850" t="s">
        <v>434</v>
      </c>
      <c r="B13" s="851">
        <v>13000</v>
      </c>
      <c r="C13" s="851"/>
      <c r="D13" s="852">
        <v>41.5</v>
      </c>
      <c r="E13" s="1016"/>
      <c r="F13" s="988"/>
      <c r="G13" s="962"/>
      <c r="H13" s="962"/>
      <c r="I13" s="656">
        <f>+D13*B13</f>
        <v>539500</v>
      </c>
      <c r="J13" s="656">
        <v>506438.97</v>
      </c>
      <c r="K13" s="848"/>
      <c r="L13" s="848"/>
      <c r="M13" s="722"/>
      <c r="N13" s="905"/>
    </row>
    <row r="14" spans="1:14" x14ac:dyDescent="0.3">
      <c r="A14" s="850" t="s">
        <v>483</v>
      </c>
      <c r="B14" s="851">
        <v>12555</v>
      </c>
      <c r="C14" s="851"/>
      <c r="D14" s="852">
        <v>41.5</v>
      </c>
      <c r="E14" s="1017"/>
      <c r="F14" s="989"/>
      <c r="G14" s="963">
        <v>521032.5</v>
      </c>
      <c r="H14" s="963">
        <v>493492.51</v>
      </c>
      <c r="I14" s="656"/>
      <c r="J14" s="656"/>
      <c r="K14" s="848"/>
      <c r="L14" s="848"/>
      <c r="M14" s="722"/>
      <c r="N14" s="905"/>
    </row>
    <row r="15" spans="1:14" x14ac:dyDescent="0.3">
      <c r="A15" s="850" t="s">
        <v>495</v>
      </c>
      <c r="B15" s="851">
        <v>11500</v>
      </c>
      <c r="C15" s="851"/>
      <c r="D15" s="852">
        <v>43.5</v>
      </c>
      <c r="E15" s="1017"/>
      <c r="F15" s="989">
        <v>500250</v>
      </c>
      <c r="G15" s="963"/>
      <c r="H15" s="963"/>
      <c r="I15" s="656"/>
      <c r="J15" s="656"/>
      <c r="K15" s="848"/>
      <c r="L15" s="848"/>
      <c r="M15" s="722"/>
      <c r="N15" s="905"/>
    </row>
    <row r="16" spans="1:14" x14ac:dyDescent="0.3">
      <c r="A16" s="850" t="s">
        <v>506</v>
      </c>
      <c r="B16" s="851">
        <v>11400</v>
      </c>
      <c r="C16" s="851"/>
      <c r="D16" s="852">
        <v>48</v>
      </c>
      <c r="E16" s="1017">
        <f>B16*D16</f>
        <v>547200</v>
      </c>
      <c r="F16" s="989"/>
      <c r="G16" s="963"/>
      <c r="H16" s="963"/>
      <c r="I16" s="656"/>
      <c r="J16" s="656"/>
      <c r="K16" s="848"/>
      <c r="L16" s="848"/>
      <c r="M16" s="722"/>
      <c r="N16" s="905"/>
    </row>
    <row r="17" spans="1:14" x14ac:dyDescent="0.3">
      <c r="A17" s="462"/>
      <c r="B17" s="463"/>
      <c r="C17" s="463"/>
      <c r="D17" s="464"/>
      <c r="E17" s="1017"/>
      <c r="F17" s="989"/>
      <c r="G17" s="963"/>
      <c r="H17" s="963"/>
      <c r="I17" s="656"/>
      <c r="J17" s="656"/>
      <c r="K17" s="848"/>
      <c r="L17" s="848"/>
      <c r="M17" s="722"/>
      <c r="N17" s="904"/>
    </row>
    <row r="18" spans="1:14" x14ac:dyDescent="0.3">
      <c r="A18" s="244" t="s">
        <v>488</v>
      </c>
      <c r="B18" s="244"/>
      <c r="C18" s="244" t="s">
        <v>10</v>
      </c>
      <c r="D18" s="238" t="s">
        <v>10</v>
      </c>
      <c r="E18" s="1018"/>
      <c r="F18" s="990"/>
      <c r="G18" s="964"/>
      <c r="H18" s="964"/>
      <c r="I18" s="657"/>
      <c r="J18" s="657"/>
      <c r="K18" s="238"/>
      <c r="L18" s="238"/>
      <c r="M18" s="493"/>
      <c r="N18" s="904"/>
    </row>
    <row r="19" spans="1:14" x14ac:dyDescent="0.3">
      <c r="A19" s="465" t="str">
        <f>A11</f>
        <v>FY 2012-2013</v>
      </c>
      <c r="B19" s="466"/>
      <c r="C19" s="466"/>
      <c r="D19" s="467"/>
      <c r="E19" s="1019"/>
      <c r="F19" s="991"/>
      <c r="G19" s="965"/>
      <c r="H19" s="965"/>
      <c r="I19" s="853"/>
      <c r="J19" s="853"/>
      <c r="K19" s="467"/>
      <c r="L19" s="467"/>
      <c r="M19" s="727">
        <v>22500</v>
      </c>
      <c r="N19" s="906">
        <v>30326</v>
      </c>
    </row>
    <row r="20" spans="1:14" x14ac:dyDescent="0.3">
      <c r="A20" s="465" t="str">
        <f>A12</f>
        <v>FY 2013-2014</v>
      </c>
      <c r="B20" s="466"/>
      <c r="C20" s="466"/>
      <c r="D20" s="467"/>
      <c r="E20" s="1019"/>
      <c r="F20" s="991"/>
      <c r="G20" s="965"/>
      <c r="H20" s="965"/>
      <c r="K20" s="726">
        <v>22500</v>
      </c>
      <c r="L20" s="726">
        <v>34276</v>
      </c>
      <c r="M20" s="727"/>
      <c r="N20" s="906"/>
    </row>
    <row r="21" spans="1:14" x14ac:dyDescent="0.3">
      <c r="A21" s="855" t="s">
        <v>437</v>
      </c>
      <c r="B21" s="856"/>
      <c r="C21" s="856"/>
      <c r="D21" s="857"/>
      <c r="E21" s="1019"/>
      <c r="F21" s="991"/>
      <c r="G21" s="965"/>
      <c r="H21" s="965"/>
      <c r="I21" s="858">
        <v>30000</v>
      </c>
      <c r="J21" s="858">
        <v>35995</v>
      </c>
      <c r="K21" s="726"/>
      <c r="L21" s="726"/>
      <c r="M21" s="727"/>
      <c r="N21" s="906"/>
    </row>
    <row r="22" spans="1:14" x14ac:dyDescent="0.3">
      <c r="A22" s="855" t="s">
        <v>483</v>
      </c>
      <c r="B22" s="856"/>
      <c r="C22" s="856"/>
      <c r="D22" s="857"/>
      <c r="E22" s="1019"/>
      <c r="F22" s="991"/>
      <c r="G22" s="965">
        <v>33000</v>
      </c>
      <c r="H22" s="965">
        <v>28697</v>
      </c>
      <c r="I22" s="858"/>
      <c r="J22" s="858"/>
      <c r="K22" s="726"/>
      <c r="L22" s="726"/>
      <c r="M22" s="727"/>
      <c r="N22" s="906"/>
    </row>
    <row r="23" spans="1:14" x14ac:dyDescent="0.3">
      <c r="A23" s="855" t="s">
        <v>495</v>
      </c>
      <c r="B23" s="856">
        <v>1150</v>
      </c>
      <c r="C23" s="856"/>
      <c r="D23" s="857">
        <v>25</v>
      </c>
      <c r="E23" s="1019"/>
      <c r="F23" s="991">
        <v>33000</v>
      </c>
      <c r="G23" s="965"/>
      <c r="H23" s="965"/>
      <c r="I23" s="858"/>
      <c r="J23" s="858"/>
      <c r="K23" s="726"/>
      <c r="L23" s="726"/>
      <c r="M23" s="727"/>
      <c r="N23" s="906"/>
    </row>
    <row r="24" spans="1:14" x14ac:dyDescent="0.3">
      <c r="A24" s="855" t="s">
        <v>495</v>
      </c>
      <c r="B24" s="856">
        <v>1140</v>
      </c>
      <c r="C24" s="856"/>
      <c r="D24" s="857">
        <v>25</v>
      </c>
      <c r="E24" s="1017">
        <f>B24*D24</f>
        <v>28500</v>
      </c>
      <c r="F24" s="991"/>
      <c r="G24" s="965"/>
      <c r="H24" s="965"/>
      <c r="I24" s="858"/>
      <c r="J24" s="858"/>
      <c r="K24" s="726"/>
      <c r="L24" s="726"/>
      <c r="M24" s="727"/>
      <c r="N24" s="906"/>
    </row>
    <row r="25" spans="1:14" x14ac:dyDescent="0.3">
      <c r="A25" s="855"/>
      <c r="B25" s="856"/>
      <c r="C25" s="856"/>
      <c r="D25" s="857"/>
      <c r="E25" s="1019"/>
      <c r="F25" s="991"/>
      <c r="G25" s="965"/>
      <c r="H25" s="965"/>
      <c r="I25" s="858"/>
      <c r="J25" s="858"/>
      <c r="K25" s="726"/>
      <c r="L25" s="726"/>
      <c r="M25" s="727"/>
      <c r="N25" s="906"/>
    </row>
    <row r="26" spans="1:14" x14ac:dyDescent="0.3">
      <c r="A26" s="855" t="s">
        <v>341</v>
      </c>
      <c r="B26" s="856"/>
      <c r="C26" s="856"/>
      <c r="D26" s="857"/>
      <c r="E26" s="1019">
        <v>0</v>
      </c>
      <c r="F26" s="991">
        <v>4000</v>
      </c>
      <c r="G26" s="965">
        <v>2500</v>
      </c>
      <c r="H26" s="965">
        <v>0</v>
      </c>
      <c r="I26" s="858">
        <v>5000</v>
      </c>
      <c r="J26" s="858">
        <v>0</v>
      </c>
      <c r="K26" s="726">
        <v>2500</v>
      </c>
      <c r="L26" s="726">
        <v>1431.3</v>
      </c>
      <c r="M26" s="727">
        <v>5000</v>
      </c>
      <c r="N26" s="906">
        <v>10323</v>
      </c>
    </row>
    <row r="27" spans="1:14" x14ac:dyDescent="0.3">
      <c r="A27" s="850" t="s">
        <v>295</v>
      </c>
      <c r="B27" s="850"/>
      <c r="C27" s="850"/>
      <c r="D27" s="850"/>
      <c r="E27" s="1017">
        <v>31400</v>
      </c>
      <c r="F27" s="989">
        <v>33340</v>
      </c>
      <c r="G27" s="963">
        <v>30000</v>
      </c>
      <c r="H27" s="963">
        <v>30000</v>
      </c>
      <c r="I27" s="859">
        <v>44000</v>
      </c>
      <c r="J27" s="859">
        <v>44000</v>
      </c>
      <c r="K27" s="721">
        <v>44000</v>
      </c>
      <c r="L27" s="721">
        <v>44000</v>
      </c>
      <c r="M27" s="722">
        <v>40800</v>
      </c>
      <c r="N27" s="904">
        <v>40800</v>
      </c>
    </row>
    <row r="28" spans="1:14" x14ac:dyDescent="0.3">
      <c r="A28" s="705" t="s">
        <v>280</v>
      </c>
      <c r="B28" s="463"/>
      <c r="C28" s="463"/>
      <c r="D28" s="464"/>
      <c r="E28" s="1017">
        <v>4500</v>
      </c>
      <c r="F28" s="989">
        <v>4500</v>
      </c>
      <c r="G28" s="963">
        <v>4500</v>
      </c>
      <c r="H28" s="963">
        <v>7032.46</v>
      </c>
      <c r="I28" s="859">
        <v>7500</v>
      </c>
      <c r="J28" s="859">
        <v>-1697.56</v>
      </c>
      <c r="K28" s="721">
        <v>7500</v>
      </c>
      <c r="L28" s="721">
        <v>5189.32</v>
      </c>
      <c r="M28" s="722">
        <v>7500</v>
      </c>
      <c r="N28" s="904">
        <v>7223</v>
      </c>
    </row>
    <row r="29" spans="1:14" x14ac:dyDescent="0.3">
      <c r="A29" s="688" t="s">
        <v>35</v>
      </c>
      <c r="B29" s="860"/>
      <c r="C29" s="860"/>
      <c r="D29" s="688"/>
      <c r="E29" s="1017">
        <v>0</v>
      </c>
      <c r="F29" s="990">
        <v>6000</v>
      </c>
      <c r="G29" s="964">
        <v>10000</v>
      </c>
      <c r="H29" s="964"/>
      <c r="I29" s="861">
        <v>5000</v>
      </c>
      <c r="J29" s="861">
        <v>0</v>
      </c>
      <c r="K29" s="862">
        <v>5000</v>
      </c>
      <c r="L29" s="862">
        <v>11206.34</v>
      </c>
      <c r="M29" s="816">
        <v>10000</v>
      </c>
      <c r="N29" s="904"/>
    </row>
    <row r="30" spans="1:14" x14ac:dyDescent="0.3">
      <c r="A30" s="244" t="s">
        <v>38</v>
      </c>
      <c r="B30" s="244"/>
      <c r="C30" s="244"/>
      <c r="D30" s="244"/>
      <c r="E30" s="1018"/>
      <c r="F30" s="990"/>
      <c r="G30" s="964"/>
      <c r="H30" s="964"/>
      <c r="I30" s="654"/>
      <c r="J30" s="654"/>
      <c r="K30" s="244"/>
      <c r="L30" s="244"/>
      <c r="M30" s="493"/>
      <c r="N30" s="904">
        <v>0</v>
      </c>
    </row>
    <row r="31" spans="1:14" x14ac:dyDescent="0.3">
      <c r="A31" s="244" t="s">
        <v>502</v>
      </c>
      <c r="B31" s="463">
        <v>100</v>
      </c>
      <c r="C31" s="463"/>
      <c r="D31" s="464">
        <v>8</v>
      </c>
      <c r="E31" s="1017"/>
      <c r="F31" s="989"/>
      <c r="G31" s="963"/>
      <c r="H31" s="963"/>
      <c r="I31" s="656"/>
      <c r="J31" s="656"/>
      <c r="K31" s="464"/>
      <c r="L31" s="464"/>
      <c r="M31" s="722">
        <f>B31*D31</f>
        <v>800</v>
      </c>
      <c r="N31" s="904">
        <v>328</v>
      </c>
    </row>
    <row r="32" spans="1:14" x14ac:dyDescent="0.3">
      <c r="A32" s="244" t="s">
        <v>501</v>
      </c>
      <c r="B32" s="463">
        <v>100</v>
      </c>
      <c r="C32" s="463"/>
      <c r="D32" s="464">
        <v>8</v>
      </c>
      <c r="E32" s="1017"/>
      <c r="F32" s="989"/>
      <c r="G32" s="963"/>
      <c r="H32" s="963"/>
      <c r="K32" s="721">
        <v>800</v>
      </c>
      <c r="L32" s="721">
        <v>320</v>
      </c>
      <c r="M32" s="722"/>
      <c r="N32" s="904"/>
    </row>
    <row r="33" spans="1:14" x14ac:dyDescent="0.3">
      <c r="A33" s="244" t="s">
        <v>500</v>
      </c>
      <c r="B33" s="463">
        <v>50</v>
      </c>
      <c r="C33" s="463"/>
      <c r="D33" s="464">
        <v>8</v>
      </c>
      <c r="E33" s="1017"/>
      <c r="F33" s="989"/>
      <c r="G33" s="963"/>
      <c r="H33" s="963"/>
      <c r="I33" s="718">
        <v>400</v>
      </c>
      <c r="J33" s="718">
        <v>160</v>
      </c>
      <c r="K33" s="721"/>
      <c r="L33" s="721"/>
      <c r="M33" s="722"/>
      <c r="N33" s="904"/>
    </row>
    <row r="34" spans="1:14" x14ac:dyDescent="0.3">
      <c r="A34" s="244" t="s">
        <v>485</v>
      </c>
      <c r="B34" s="463">
        <v>40</v>
      </c>
      <c r="C34" s="463"/>
      <c r="D34" s="464">
        <v>8</v>
      </c>
      <c r="E34" s="1017"/>
      <c r="F34" s="989"/>
      <c r="G34" s="963">
        <v>320</v>
      </c>
      <c r="H34" s="963">
        <v>40</v>
      </c>
      <c r="I34" s="718"/>
      <c r="J34" s="718"/>
      <c r="K34" s="721"/>
      <c r="L34" s="721"/>
      <c r="M34" s="722"/>
      <c r="N34" s="904"/>
    </row>
    <row r="35" spans="1:14" x14ac:dyDescent="0.3">
      <c r="A35" s="244" t="s">
        <v>499</v>
      </c>
      <c r="B35" s="463">
        <v>40</v>
      </c>
      <c r="C35" s="463"/>
      <c r="D35" s="464">
        <v>10</v>
      </c>
      <c r="E35" s="1017"/>
      <c r="F35" s="989">
        <v>400</v>
      </c>
      <c r="G35" s="963"/>
      <c r="H35" s="963"/>
      <c r="I35" s="718"/>
      <c r="J35" s="718"/>
      <c r="K35" s="721"/>
      <c r="L35" s="721"/>
      <c r="M35" s="722"/>
      <c r="N35" s="904"/>
    </row>
    <row r="36" spans="1:14" x14ac:dyDescent="0.3">
      <c r="A36" s="244" t="s">
        <v>507</v>
      </c>
      <c r="B36" s="463">
        <v>10</v>
      </c>
      <c r="C36" s="463"/>
      <c r="D36" s="464">
        <v>10</v>
      </c>
      <c r="E36" s="1017">
        <f>B36*D36</f>
        <v>100</v>
      </c>
      <c r="F36" s="989"/>
      <c r="G36" s="963"/>
      <c r="H36" s="963"/>
      <c r="I36" s="718"/>
      <c r="J36" s="718"/>
      <c r="K36" s="721"/>
      <c r="L36" s="721"/>
      <c r="M36" s="722"/>
      <c r="N36" s="904"/>
    </row>
    <row r="37" spans="1:14" x14ac:dyDescent="0.3">
      <c r="A37" s="244"/>
      <c r="B37" s="463"/>
      <c r="C37" s="463"/>
      <c r="D37" s="464"/>
      <c r="E37" s="1017"/>
      <c r="F37" s="989"/>
      <c r="G37" s="963"/>
      <c r="H37" s="963"/>
      <c r="I37" s="718"/>
      <c r="J37" s="718"/>
      <c r="K37" s="721"/>
      <c r="L37" s="721"/>
      <c r="M37" s="722"/>
      <c r="N37" s="904"/>
    </row>
    <row r="38" spans="1:14" x14ac:dyDescent="0.3">
      <c r="A38" s="244" t="s">
        <v>209</v>
      </c>
      <c r="B38" s="239"/>
      <c r="C38" s="239"/>
      <c r="D38" s="239"/>
      <c r="E38" s="1020"/>
      <c r="F38" s="992"/>
      <c r="G38" s="966"/>
      <c r="H38" s="966"/>
      <c r="I38" s="715"/>
      <c r="J38" s="715"/>
      <c r="K38" s="713"/>
      <c r="L38" s="713"/>
      <c r="M38" s="493"/>
      <c r="N38" s="904"/>
    </row>
    <row r="39" spans="1:14" x14ac:dyDescent="0.3">
      <c r="A39" s="462" t="str">
        <f>$A$11</f>
        <v>FY 2012-2013</v>
      </c>
      <c r="B39" s="463">
        <f>+B11</f>
        <v>13302</v>
      </c>
      <c r="C39" s="463"/>
      <c r="D39" s="464">
        <v>2</v>
      </c>
      <c r="E39" s="1017"/>
      <c r="F39" s="989"/>
      <c r="G39" s="963"/>
      <c r="H39" s="963"/>
      <c r="I39" s="718"/>
      <c r="J39" s="718"/>
      <c r="K39" s="721"/>
      <c r="L39" s="721"/>
      <c r="M39" s="722">
        <v>28928</v>
      </c>
      <c r="N39" s="904">
        <v>26600</v>
      </c>
    </row>
    <row r="40" spans="1:14" x14ac:dyDescent="0.3">
      <c r="A40" s="462" t="s">
        <v>390</v>
      </c>
      <c r="B40" s="463">
        <f>+B12</f>
        <v>13500</v>
      </c>
      <c r="C40" s="463"/>
      <c r="D40" s="464">
        <v>3</v>
      </c>
      <c r="E40" s="1017"/>
      <c r="F40" s="989"/>
      <c r="G40" s="963"/>
      <c r="H40" s="963"/>
      <c r="I40" s="847"/>
      <c r="J40" s="847"/>
      <c r="K40" s="721">
        <f>+D40*B40</f>
        <v>40500</v>
      </c>
      <c r="L40" s="721">
        <v>37718.69</v>
      </c>
      <c r="M40" s="722"/>
      <c r="N40" s="904"/>
    </row>
    <row r="41" spans="1:14" x14ac:dyDescent="0.3">
      <c r="A41" s="462" t="s">
        <v>437</v>
      </c>
      <c r="B41" s="851">
        <v>13000</v>
      </c>
      <c r="C41" s="851"/>
      <c r="D41" s="852">
        <v>1.5</v>
      </c>
      <c r="E41" s="1017"/>
      <c r="F41" s="989"/>
      <c r="G41" s="963"/>
      <c r="H41" s="963"/>
      <c r="I41" s="718">
        <f>+D41*B41</f>
        <v>19500</v>
      </c>
      <c r="J41" s="718">
        <v>18305.03</v>
      </c>
      <c r="K41" s="721"/>
      <c r="L41" s="721"/>
      <c r="M41" s="722"/>
      <c r="N41" s="904"/>
    </row>
    <row r="42" spans="1:14" x14ac:dyDescent="0.3">
      <c r="A42" s="462" t="s">
        <v>483</v>
      </c>
      <c r="B42" s="851">
        <f>B14</f>
        <v>12555</v>
      </c>
      <c r="C42" s="851"/>
      <c r="D42" s="852">
        <v>2.5</v>
      </c>
      <c r="E42" s="1017"/>
      <c r="F42" s="989"/>
      <c r="G42" s="963">
        <v>31387.5</v>
      </c>
      <c r="H42" s="963">
        <v>29669.49</v>
      </c>
      <c r="I42" s="718"/>
      <c r="J42" s="718"/>
      <c r="K42" s="721"/>
      <c r="L42" s="721"/>
      <c r="M42" s="722"/>
      <c r="N42" s="904"/>
    </row>
    <row r="43" spans="1:14" x14ac:dyDescent="0.3">
      <c r="A43" s="462" t="s">
        <v>495</v>
      </c>
      <c r="B43" s="851">
        <v>11500</v>
      </c>
      <c r="C43" s="851"/>
      <c r="D43" s="852">
        <v>2.5</v>
      </c>
      <c r="E43" s="1017"/>
      <c r="F43" s="989">
        <v>28750</v>
      </c>
      <c r="G43" s="963"/>
      <c r="H43" s="963"/>
      <c r="I43" s="718"/>
      <c r="J43" s="718"/>
      <c r="K43" s="721"/>
      <c r="L43" s="721"/>
      <c r="M43" s="722"/>
      <c r="N43" s="904"/>
    </row>
    <row r="44" spans="1:14" x14ac:dyDescent="0.3">
      <c r="A44" s="462" t="s">
        <v>495</v>
      </c>
      <c r="B44" s="851">
        <v>11400</v>
      </c>
      <c r="C44" s="851"/>
      <c r="D44" s="852">
        <v>0</v>
      </c>
      <c r="E44" s="1017">
        <f>B44*D44</f>
        <v>0</v>
      </c>
      <c r="F44" s="989"/>
      <c r="G44" s="963"/>
      <c r="H44" s="963"/>
      <c r="I44" s="718"/>
      <c r="J44" s="718"/>
      <c r="K44" s="721"/>
      <c r="L44" s="721"/>
      <c r="M44" s="722"/>
      <c r="N44" s="904"/>
    </row>
    <row r="45" spans="1:14" x14ac:dyDescent="0.3">
      <c r="A45" s="462"/>
      <c r="B45" s="463"/>
      <c r="C45" s="463"/>
      <c r="D45" s="464"/>
      <c r="E45" s="1017"/>
      <c r="F45" s="989"/>
      <c r="G45" s="963"/>
      <c r="H45" s="963"/>
      <c r="I45" s="656"/>
      <c r="J45" s="656"/>
      <c r="K45" s="848"/>
      <c r="L45" s="848"/>
      <c r="M45" s="722"/>
      <c r="N45" s="904"/>
    </row>
    <row r="46" spans="1:14" x14ac:dyDescent="0.3">
      <c r="A46" s="462" t="s">
        <v>328</v>
      </c>
      <c r="B46" s="463"/>
      <c r="C46" s="463"/>
      <c r="D46" s="721"/>
      <c r="E46" s="1017">
        <v>0</v>
      </c>
      <c r="F46" s="989">
        <v>0</v>
      </c>
      <c r="G46" s="963">
        <v>1000</v>
      </c>
      <c r="H46" s="963">
        <v>0</v>
      </c>
      <c r="I46" s="718">
        <v>7000</v>
      </c>
      <c r="J46" s="718">
        <v>1550</v>
      </c>
      <c r="K46" s="721">
        <v>7000</v>
      </c>
      <c r="L46" s="721">
        <v>1675</v>
      </c>
      <c r="M46" s="722"/>
      <c r="N46" s="904">
        <v>940</v>
      </c>
    </row>
    <row r="47" spans="1:14" x14ac:dyDescent="0.3">
      <c r="A47" s="462" t="s">
        <v>248</v>
      </c>
      <c r="B47" s="463"/>
      <c r="C47" s="463"/>
      <c r="D47" s="721"/>
      <c r="E47" s="1017">
        <v>3000</v>
      </c>
      <c r="F47" s="989">
        <v>5000</v>
      </c>
      <c r="G47" s="963">
        <v>6500</v>
      </c>
      <c r="H47" s="963">
        <v>2726.55</v>
      </c>
      <c r="I47" s="718">
        <v>5000</v>
      </c>
      <c r="J47" s="718">
        <v>2540.3200000000002</v>
      </c>
      <c r="K47" s="721">
        <v>5000</v>
      </c>
      <c r="L47" s="721">
        <v>3700.91</v>
      </c>
      <c r="M47" s="722">
        <v>5000</v>
      </c>
      <c r="N47" s="904">
        <v>3365</v>
      </c>
    </row>
    <row r="48" spans="1:14" x14ac:dyDescent="0.3">
      <c r="A48" s="462" t="s">
        <v>380</v>
      </c>
      <c r="B48" s="463"/>
      <c r="C48" s="463"/>
      <c r="D48" s="721"/>
      <c r="E48" s="1017">
        <v>100</v>
      </c>
      <c r="F48" s="989">
        <v>100</v>
      </c>
      <c r="G48" s="963">
        <v>100</v>
      </c>
      <c r="H48" s="963">
        <v>668.35</v>
      </c>
      <c r="I48" s="718">
        <v>500</v>
      </c>
      <c r="J48" s="718">
        <v>413.32</v>
      </c>
      <c r="K48" s="721">
        <v>500</v>
      </c>
      <c r="L48" s="721">
        <v>182.83</v>
      </c>
      <c r="M48" s="722"/>
      <c r="N48" s="904">
        <v>308</v>
      </c>
    </row>
    <row r="49" spans="1:14" x14ac:dyDescent="0.3">
      <c r="A49" s="462" t="s">
        <v>342</v>
      </c>
      <c r="B49" s="463"/>
      <c r="C49" s="463"/>
      <c r="D49" s="721"/>
      <c r="E49" s="1017">
        <v>103000</v>
      </c>
      <c r="F49" s="989">
        <v>99250</v>
      </c>
      <c r="G49" s="963">
        <v>99250</v>
      </c>
      <c r="H49" s="963">
        <v>99250</v>
      </c>
      <c r="I49" s="718">
        <v>99250</v>
      </c>
      <c r="J49" s="718">
        <v>99250</v>
      </c>
      <c r="K49" s="721">
        <v>99250</v>
      </c>
      <c r="L49" s="721">
        <v>99250</v>
      </c>
      <c r="M49" s="722">
        <v>77000</v>
      </c>
      <c r="N49" s="904">
        <v>77000</v>
      </c>
    </row>
    <row r="50" spans="1:14" x14ac:dyDescent="0.3">
      <c r="A50" s="462" t="s">
        <v>42</v>
      </c>
      <c r="B50" s="246"/>
      <c r="C50" s="246"/>
      <c r="D50" s="733"/>
      <c r="E50" s="1021">
        <v>6300</v>
      </c>
      <c r="F50" s="993">
        <v>6250</v>
      </c>
      <c r="G50" s="967">
        <v>6250</v>
      </c>
      <c r="H50" s="967">
        <v>6307.92</v>
      </c>
      <c r="I50" s="736">
        <v>6000</v>
      </c>
      <c r="J50" s="736">
        <v>6328.89</v>
      </c>
      <c r="K50" s="733">
        <v>6250</v>
      </c>
      <c r="L50" s="733">
        <v>6364.92</v>
      </c>
      <c r="M50" s="734">
        <v>5850</v>
      </c>
      <c r="N50" s="907">
        <v>6450</v>
      </c>
    </row>
    <row r="51" spans="1:14" x14ac:dyDescent="0.3">
      <c r="A51" s="462" t="s">
        <v>394</v>
      </c>
      <c r="B51" s="246"/>
      <c r="C51" s="246"/>
      <c r="D51" s="733"/>
      <c r="E51" s="1021">
        <v>5000</v>
      </c>
      <c r="F51" s="993">
        <v>5800</v>
      </c>
      <c r="G51" s="967">
        <v>5750</v>
      </c>
      <c r="H51" s="967">
        <v>3900</v>
      </c>
      <c r="I51" s="736">
        <v>5500</v>
      </c>
      <c r="J51" s="736">
        <v>4195</v>
      </c>
      <c r="K51" s="733">
        <v>2150</v>
      </c>
      <c r="L51" s="733">
        <v>5670</v>
      </c>
      <c r="M51" s="734">
        <v>0</v>
      </c>
      <c r="N51" s="907">
        <v>3958</v>
      </c>
    </row>
    <row r="52" spans="1:14" x14ac:dyDescent="0.3">
      <c r="A52" s="244" t="s">
        <v>441</v>
      </c>
      <c r="B52" s="136"/>
      <c r="C52" s="136"/>
      <c r="D52" s="721"/>
      <c r="E52" s="1017">
        <v>35000</v>
      </c>
      <c r="F52" s="989">
        <v>36000</v>
      </c>
      <c r="G52" s="963">
        <v>20000</v>
      </c>
      <c r="H52" s="963">
        <v>31098.400000000001</v>
      </c>
      <c r="I52" s="761">
        <v>34500</v>
      </c>
      <c r="J52" s="761">
        <v>37403.019999999997</v>
      </c>
      <c r="K52" s="759">
        <v>22000</v>
      </c>
      <c r="L52" s="726">
        <v>17659.669999999998</v>
      </c>
      <c r="M52" s="722">
        <v>30000</v>
      </c>
      <c r="N52" s="904">
        <v>29746</v>
      </c>
    </row>
    <row r="53" spans="1:14" ht="16.2" thickBot="1" x14ac:dyDescent="0.35">
      <c r="A53" s="9" t="s">
        <v>44</v>
      </c>
      <c r="B53" s="63"/>
      <c r="C53" s="63"/>
      <c r="D53" s="62"/>
      <c r="E53" s="1022">
        <f>SUM(E9:E52)</f>
        <v>764100</v>
      </c>
      <c r="F53" s="994">
        <f>SUM(F9:F52)</f>
        <v>762640</v>
      </c>
      <c r="G53" s="968">
        <v>771590</v>
      </c>
      <c r="H53" s="968">
        <f t="shared" ref="H53:N53" si="0">SUM(H9:H52)</f>
        <v>732882.68</v>
      </c>
      <c r="I53" s="865">
        <f t="shared" si="0"/>
        <v>808650</v>
      </c>
      <c r="J53" s="865">
        <f t="shared" si="0"/>
        <v>754881.98999999987</v>
      </c>
      <c r="K53" s="866">
        <f t="shared" si="0"/>
        <v>791450</v>
      </c>
      <c r="L53" s="866">
        <f t="shared" si="0"/>
        <v>759142.29</v>
      </c>
      <c r="M53" s="739">
        <f t="shared" si="0"/>
        <v>783010</v>
      </c>
      <c r="N53" s="908">
        <f t="shared" si="0"/>
        <v>742848</v>
      </c>
    </row>
    <row r="54" spans="1:14" ht="9" customHeight="1" thickTop="1" x14ac:dyDescent="0.3">
      <c r="A54" s="49"/>
      <c r="B54" s="49"/>
      <c r="C54" s="49"/>
      <c r="D54" s="49"/>
      <c r="E54" s="1018"/>
      <c r="F54" s="990"/>
      <c r="G54" s="964"/>
      <c r="H54" s="964"/>
      <c r="I54" s="654" t="s">
        <v>10</v>
      </c>
      <c r="J54" s="654"/>
      <c r="K54" s="49" t="s">
        <v>10</v>
      </c>
      <c r="L54" s="49"/>
      <c r="M54" s="125"/>
      <c r="N54" s="904"/>
    </row>
    <row r="55" spans="1:14" x14ac:dyDescent="0.3">
      <c r="A55" s="9" t="s">
        <v>46</v>
      </c>
      <c r="B55" s="63"/>
      <c r="C55" s="63"/>
      <c r="D55" s="62"/>
      <c r="E55" s="1018"/>
      <c r="F55" s="990"/>
      <c r="G55" s="964"/>
      <c r="H55" s="964"/>
      <c r="I55" s="657"/>
      <c r="J55" s="657"/>
      <c r="K55" s="62"/>
      <c r="L55" s="62"/>
      <c r="M55" s="125"/>
      <c r="N55" s="904"/>
    </row>
    <row r="56" spans="1:14" x14ac:dyDescent="0.3">
      <c r="A56" s="9" t="s">
        <v>47</v>
      </c>
      <c r="B56" s="63"/>
      <c r="C56" s="63"/>
      <c r="D56" s="62"/>
      <c r="E56" s="1018"/>
      <c r="F56" s="990"/>
      <c r="G56" s="964"/>
      <c r="H56" s="964"/>
      <c r="I56" s="657"/>
      <c r="J56" s="657"/>
      <c r="K56" s="62"/>
      <c r="L56" s="62"/>
      <c r="M56" s="125"/>
      <c r="N56" s="904"/>
    </row>
    <row r="57" spans="1:14" x14ac:dyDescent="0.3">
      <c r="A57" s="244" t="s">
        <v>343</v>
      </c>
      <c r="B57" s="468"/>
      <c r="C57" s="468"/>
      <c r="D57" s="244"/>
      <c r="E57" s="1017">
        <v>4400</v>
      </c>
      <c r="F57" s="989">
        <v>4300</v>
      </c>
      <c r="G57" s="963">
        <v>4250</v>
      </c>
      <c r="H57" s="963">
        <v>4441.6099999999997</v>
      </c>
      <c r="I57" s="718">
        <v>2850</v>
      </c>
      <c r="J57" s="718">
        <v>4146.32</v>
      </c>
      <c r="K57" s="721">
        <v>2850</v>
      </c>
      <c r="L57" s="721">
        <v>2976.91</v>
      </c>
      <c r="M57" s="493">
        <v>2700</v>
      </c>
      <c r="N57" s="904">
        <v>2700</v>
      </c>
    </row>
    <row r="58" spans="1:14" x14ac:dyDescent="0.3">
      <c r="A58" s="244" t="s">
        <v>484</v>
      </c>
      <c r="B58" s="468"/>
      <c r="C58" s="468"/>
      <c r="D58" s="244"/>
      <c r="E58" s="1017">
        <v>3500</v>
      </c>
      <c r="F58" s="989">
        <v>5000</v>
      </c>
      <c r="G58" s="964">
        <v>4700</v>
      </c>
      <c r="H58" s="964">
        <v>2592.4299999999998</v>
      </c>
      <c r="I58" s="715">
        <v>3150</v>
      </c>
      <c r="J58" s="715">
        <v>4343.96</v>
      </c>
      <c r="K58" s="713">
        <v>2150</v>
      </c>
      <c r="L58" s="713">
        <v>4636.95</v>
      </c>
      <c r="M58" s="493"/>
      <c r="N58" s="904">
        <v>2533</v>
      </c>
    </row>
    <row r="59" spans="1:14" x14ac:dyDescent="0.3">
      <c r="A59" s="244" t="s">
        <v>177</v>
      </c>
      <c r="B59" s="468"/>
      <c r="C59" s="468"/>
      <c r="D59" s="244"/>
      <c r="E59" s="1018">
        <v>100</v>
      </c>
      <c r="F59" s="990">
        <v>100</v>
      </c>
      <c r="G59" s="964">
        <v>100</v>
      </c>
      <c r="H59" s="964">
        <v>358.88</v>
      </c>
      <c r="I59" s="715">
        <v>100</v>
      </c>
      <c r="J59" s="715">
        <v>3</v>
      </c>
      <c r="K59" s="713">
        <v>100</v>
      </c>
      <c r="L59" s="713">
        <v>10.72</v>
      </c>
      <c r="M59" s="493">
        <v>100</v>
      </c>
      <c r="N59" s="904">
        <v>-16</v>
      </c>
    </row>
    <row r="60" spans="1:14" x14ac:dyDescent="0.3">
      <c r="A60" s="462" t="s">
        <v>159</v>
      </c>
      <c r="B60" s="463"/>
      <c r="C60" s="463"/>
      <c r="D60" s="462"/>
      <c r="E60" s="1017">
        <v>17000</v>
      </c>
      <c r="F60" s="989">
        <v>18000</v>
      </c>
      <c r="G60" s="963">
        <v>17500</v>
      </c>
      <c r="H60" s="963">
        <v>18084.8</v>
      </c>
      <c r="I60" s="718">
        <v>17000</v>
      </c>
      <c r="J60" s="718">
        <v>16989.400000000001</v>
      </c>
      <c r="K60" s="721">
        <v>14000</v>
      </c>
      <c r="L60" s="721">
        <v>15562.8</v>
      </c>
      <c r="M60" s="722">
        <v>14000</v>
      </c>
      <c r="N60" s="904">
        <v>13345</v>
      </c>
    </row>
    <row r="61" spans="1:14" x14ac:dyDescent="0.3">
      <c r="A61" s="244" t="s">
        <v>161</v>
      </c>
      <c r="B61" s="468"/>
      <c r="C61" s="468"/>
      <c r="D61" s="244"/>
      <c r="E61" s="1017">
        <v>2500</v>
      </c>
      <c r="F61" s="990">
        <v>2500</v>
      </c>
      <c r="G61" s="964">
        <v>2500</v>
      </c>
      <c r="H61" s="964">
        <v>2270.75</v>
      </c>
      <c r="I61" s="715">
        <v>3250</v>
      </c>
      <c r="J61" s="715">
        <v>3144.44</v>
      </c>
      <c r="K61" s="713">
        <v>2750</v>
      </c>
      <c r="L61" s="713">
        <v>2876.5</v>
      </c>
      <c r="M61" s="493">
        <v>2500</v>
      </c>
      <c r="N61" s="904">
        <v>3253</v>
      </c>
    </row>
    <row r="62" spans="1:14" x14ac:dyDescent="0.3">
      <c r="A62" s="244" t="s">
        <v>65</v>
      </c>
      <c r="B62" s="468"/>
      <c r="C62" s="468"/>
      <c r="D62" s="244"/>
      <c r="E62" s="1017">
        <v>500</v>
      </c>
      <c r="F62" s="990">
        <v>500</v>
      </c>
      <c r="G62" s="964">
        <v>750</v>
      </c>
      <c r="H62" s="964">
        <v>754.29</v>
      </c>
      <c r="I62" s="715">
        <v>2000</v>
      </c>
      <c r="J62" s="715">
        <v>20</v>
      </c>
      <c r="K62" s="713">
        <v>4000</v>
      </c>
      <c r="L62" s="713">
        <v>456.03</v>
      </c>
      <c r="M62" s="493">
        <v>4000</v>
      </c>
      <c r="N62" s="904">
        <v>1371</v>
      </c>
    </row>
    <row r="63" spans="1:14" x14ac:dyDescent="0.3">
      <c r="A63" s="244" t="s">
        <v>229</v>
      </c>
      <c r="B63" s="468"/>
      <c r="C63" s="468"/>
      <c r="D63" s="244"/>
      <c r="E63" s="1017">
        <v>3700</v>
      </c>
      <c r="F63" s="990">
        <v>3700</v>
      </c>
      <c r="G63" s="964">
        <v>3750</v>
      </c>
      <c r="H63" s="964">
        <v>3109.34</v>
      </c>
      <c r="I63" s="715">
        <v>3750</v>
      </c>
      <c r="J63" s="715">
        <v>3763.14</v>
      </c>
      <c r="K63" s="713">
        <v>3050</v>
      </c>
      <c r="L63" s="713">
        <v>2843.47</v>
      </c>
      <c r="M63" s="493">
        <v>3800</v>
      </c>
      <c r="N63" s="904">
        <v>3643</v>
      </c>
    </row>
    <row r="64" spans="1:14" x14ac:dyDescent="0.3">
      <c r="A64" s="244" t="s">
        <v>60</v>
      </c>
      <c r="B64" s="468"/>
      <c r="C64" s="468"/>
      <c r="D64" s="244"/>
      <c r="E64" s="1017">
        <v>1000</v>
      </c>
      <c r="F64" s="990">
        <v>1000</v>
      </c>
      <c r="G64" s="964">
        <v>1000</v>
      </c>
      <c r="H64" s="964">
        <v>1067.18</v>
      </c>
      <c r="I64" s="715">
        <v>3000</v>
      </c>
      <c r="J64" s="715">
        <v>461.5</v>
      </c>
      <c r="K64" s="713">
        <v>2600</v>
      </c>
      <c r="L64" s="713">
        <v>2439</v>
      </c>
      <c r="M64" s="493">
        <v>2800</v>
      </c>
      <c r="N64" s="904">
        <v>2461</v>
      </c>
    </row>
    <row r="65" spans="1:14" x14ac:dyDescent="0.3">
      <c r="A65" s="244" t="s">
        <v>246</v>
      </c>
      <c r="B65" s="468"/>
      <c r="C65" s="468"/>
      <c r="D65" s="244"/>
      <c r="E65" s="1017">
        <v>4000</v>
      </c>
      <c r="F65" s="990">
        <v>4600</v>
      </c>
      <c r="G65" s="964">
        <v>4560</v>
      </c>
      <c r="H65" s="964">
        <v>3700.1</v>
      </c>
      <c r="I65" s="715">
        <v>4560</v>
      </c>
      <c r="J65" s="715">
        <v>4574.92</v>
      </c>
      <c r="K65" s="713">
        <v>4560</v>
      </c>
      <c r="L65" s="713">
        <v>2673.12</v>
      </c>
      <c r="M65" s="493">
        <v>5000</v>
      </c>
      <c r="N65" s="904">
        <v>6537</v>
      </c>
    </row>
    <row r="66" spans="1:14" x14ac:dyDescent="0.3">
      <c r="A66" s="244" t="s">
        <v>252</v>
      </c>
      <c r="B66" s="468"/>
      <c r="C66" s="468"/>
      <c r="D66" s="244"/>
      <c r="E66" s="1017">
        <v>19900</v>
      </c>
      <c r="F66" s="990">
        <v>17800</v>
      </c>
      <c r="G66" s="964">
        <v>22000</v>
      </c>
      <c r="H66" s="964">
        <v>16704.98</v>
      </c>
      <c r="I66" s="715">
        <v>39500</v>
      </c>
      <c r="J66" s="715">
        <v>17623.330000000002</v>
      </c>
      <c r="K66" s="713">
        <v>36500</v>
      </c>
      <c r="L66" s="713">
        <v>32504.81</v>
      </c>
      <c r="M66" s="493">
        <v>34000</v>
      </c>
      <c r="N66" s="904">
        <v>24660</v>
      </c>
    </row>
    <row r="67" spans="1:14" x14ac:dyDescent="0.3">
      <c r="A67" s="244" t="s">
        <v>176</v>
      </c>
      <c r="B67" s="468"/>
      <c r="C67" s="468"/>
      <c r="D67" s="244"/>
      <c r="E67" s="1017">
        <v>200</v>
      </c>
      <c r="F67" s="990">
        <v>200</v>
      </c>
      <c r="G67" s="964">
        <v>150</v>
      </c>
      <c r="H67" s="964">
        <v>68.95</v>
      </c>
      <c r="I67" s="715">
        <v>200</v>
      </c>
      <c r="J67" s="715">
        <v>167.33</v>
      </c>
      <c r="K67" s="713">
        <v>200</v>
      </c>
      <c r="L67" s="713">
        <v>117.36</v>
      </c>
      <c r="M67" s="493">
        <v>100</v>
      </c>
      <c r="N67" s="904">
        <v>69</v>
      </c>
    </row>
    <row r="68" spans="1:14" x14ac:dyDescent="0.3">
      <c r="A68" s="244" t="s">
        <v>292</v>
      </c>
      <c r="B68" s="468"/>
      <c r="C68" s="468"/>
      <c r="D68" s="244"/>
      <c r="E68" s="1017">
        <v>57500</v>
      </c>
      <c r="F68" s="990">
        <v>59000</v>
      </c>
      <c r="G68" s="964">
        <v>58500</v>
      </c>
      <c r="H68" s="964">
        <v>57250.2</v>
      </c>
      <c r="I68" s="715">
        <v>58142</v>
      </c>
      <c r="J68" s="715">
        <v>58897.55</v>
      </c>
      <c r="K68" s="713">
        <v>55750</v>
      </c>
      <c r="L68" s="713">
        <v>55397.05</v>
      </c>
      <c r="M68" s="493">
        <v>54930</v>
      </c>
      <c r="N68" s="904">
        <v>54729</v>
      </c>
    </row>
    <row r="69" spans="1:14" x14ac:dyDescent="0.3">
      <c r="A69" s="868" t="s">
        <v>57</v>
      </c>
      <c r="B69" s="468"/>
      <c r="C69" s="468"/>
      <c r="D69" s="244"/>
      <c r="E69" s="1017">
        <v>5500</v>
      </c>
      <c r="F69" s="990">
        <v>5200</v>
      </c>
      <c r="G69" s="964">
        <v>5750</v>
      </c>
      <c r="H69" s="964">
        <v>6037.77</v>
      </c>
      <c r="I69" s="715">
        <v>5750</v>
      </c>
      <c r="J69" s="715">
        <v>4706.9399999999996</v>
      </c>
      <c r="K69" s="713">
        <v>5250</v>
      </c>
      <c r="L69" s="713">
        <v>5409.36</v>
      </c>
      <c r="M69" s="493">
        <v>5150</v>
      </c>
      <c r="N69" s="904">
        <v>5400</v>
      </c>
    </row>
    <row r="70" spans="1:14" x14ac:dyDescent="0.3">
      <c r="A70" s="868" t="s">
        <v>52</v>
      </c>
      <c r="B70" s="468"/>
      <c r="C70" s="468"/>
      <c r="D70" s="244"/>
      <c r="E70" s="1017">
        <v>26400</v>
      </c>
      <c r="F70" s="990">
        <v>26400</v>
      </c>
      <c r="G70" s="964">
        <v>26000</v>
      </c>
      <c r="H70" s="964">
        <v>26410.15</v>
      </c>
      <c r="I70" s="718">
        <v>26500</v>
      </c>
      <c r="J70" s="718">
        <v>30629.62</v>
      </c>
      <c r="K70" s="721">
        <f>25410-481</f>
        <v>24929</v>
      </c>
      <c r="L70" s="721">
        <v>27319.94</v>
      </c>
      <c r="M70" s="493">
        <v>24400</v>
      </c>
      <c r="N70" s="904">
        <v>24272</v>
      </c>
    </row>
    <row r="71" spans="1:14" x14ac:dyDescent="0.3">
      <c r="A71" s="850" t="s">
        <v>489</v>
      </c>
      <c r="B71" s="463"/>
      <c r="C71" s="463"/>
      <c r="D71" s="462"/>
      <c r="E71" s="1017">
        <v>27000</v>
      </c>
      <c r="F71" s="989">
        <v>27000</v>
      </c>
      <c r="G71" s="963">
        <v>25500</v>
      </c>
      <c r="H71" s="963">
        <v>27002.09</v>
      </c>
      <c r="I71" s="718">
        <v>23200</v>
      </c>
      <c r="J71" s="718">
        <v>19389.32</v>
      </c>
      <c r="K71" s="721">
        <v>21000</v>
      </c>
      <c r="L71" s="721">
        <v>21931.93</v>
      </c>
      <c r="M71" s="493">
        <v>24500</v>
      </c>
      <c r="N71" s="904">
        <v>22475</v>
      </c>
    </row>
    <row r="72" spans="1:14" x14ac:dyDescent="0.3">
      <c r="A72" s="244" t="s">
        <v>211</v>
      </c>
      <c r="B72" s="468"/>
      <c r="C72" s="468"/>
      <c r="D72" s="244"/>
      <c r="E72" s="1017">
        <v>3000</v>
      </c>
      <c r="F72" s="990">
        <v>3000</v>
      </c>
      <c r="G72" s="964">
        <v>3650</v>
      </c>
      <c r="H72" s="964">
        <v>2743.33</v>
      </c>
      <c r="I72" s="718">
        <v>4000</v>
      </c>
      <c r="J72" s="718">
        <v>3448.34</v>
      </c>
      <c r="K72" s="721">
        <v>4000</v>
      </c>
      <c r="L72" s="721">
        <v>3314.38</v>
      </c>
      <c r="M72" s="493">
        <v>3200</v>
      </c>
      <c r="N72" s="904">
        <v>3884</v>
      </c>
    </row>
    <row r="73" spans="1:14" x14ac:dyDescent="0.3">
      <c r="A73" s="462" t="s">
        <v>117</v>
      </c>
      <c r="B73" s="463"/>
      <c r="C73" s="463"/>
      <c r="D73" s="462"/>
      <c r="E73" s="1017">
        <v>5000</v>
      </c>
      <c r="F73" s="989">
        <v>8500</v>
      </c>
      <c r="G73" s="963">
        <v>9900</v>
      </c>
      <c r="H73" s="963">
        <v>7929.72</v>
      </c>
      <c r="I73" s="718">
        <v>10500</v>
      </c>
      <c r="J73" s="718">
        <v>8390.52</v>
      </c>
      <c r="K73" s="721">
        <v>10500</v>
      </c>
      <c r="L73" s="721">
        <v>10049.35</v>
      </c>
      <c r="M73" s="722">
        <v>11000</v>
      </c>
      <c r="N73" s="904">
        <v>10185</v>
      </c>
    </row>
    <row r="74" spans="1:14" x14ac:dyDescent="0.3">
      <c r="A74" s="868" t="s">
        <v>447</v>
      </c>
      <c r="B74" s="468"/>
      <c r="C74" s="468"/>
      <c r="D74" s="244"/>
      <c r="E74" s="1017">
        <v>2500</v>
      </c>
      <c r="F74" s="990">
        <v>3000</v>
      </c>
      <c r="G74" s="964">
        <v>3000</v>
      </c>
      <c r="H74" s="964">
        <v>2295</v>
      </c>
      <c r="I74" s="718">
        <v>3000</v>
      </c>
      <c r="J74" s="718">
        <v>5583.27</v>
      </c>
      <c r="K74" s="721">
        <v>2500</v>
      </c>
      <c r="L74" s="721">
        <v>2945</v>
      </c>
      <c r="M74" s="493">
        <v>2500</v>
      </c>
      <c r="N74" s="904">
        <v>4369</v>
      </c>
    </row>
    <row r="75" spans="1:14" x14ac:dyDescent="0.3">
      <c r="A75" s="705" t="s">
        <v>50</v>
      </c>
      <c r="B75" s="468"/>
      <c r="C75" s="468"/>
      <c r="D75" s="244"/>
      <c r="E75" s="1017">
        <v>134000</v>
      </c>
      <c r="F75" s="990">
        <v>120000</v>
      </c>
      <c r="G75" s="964">
        <v>129000</v>
      </c>
      <c r="H75" s="964">
        <v>132165.73000000001</v>
      </c>
      <c r="I75" s="718">
        <v>138950</v>
      </c>
      <c r="J75" s="718">
        <v>121964.53</v>
      </c>
      <c r="K75" s="721">
        <v>122000</v>
      </c>
      <c r="L75" s="721">
        <v>138199.57</v>
      </c>
      <c r="M75" s="493">
        <v>125000</v>
      </c>
      <c r="N75" s="904">
        <v>126724</v>
      </c>
    </row>
    <row r="76" spans="1:14" x14ac:dyDescent="0.3">
      <c r="A76" s="244" t="s">
        <v>410</v>
      </c>
      <c r="B76" s="463"/>
      <c r="C76" s="463"/>
      <c r="D76" s="462"/>
      <c r="E76" s="1017">
        <v>5000</v>
      </c>
      <c r="F76" s="989">
        <v>8000</v>
      </c>
      <c r="G76" s="963">
        <v>8500</v>
      </c>
      <c r="H76" s="963">
        <v>3321.26</v>
      </c>
      <c r="I76" s="718">
        <v>8000</v>
      </c>
      <c r="J76" s="718">
        <v>16116.64</v>
      </c>
      <c r="K76" s="721">
        <v>8000</v>
      </c>
      <c r="L76" s="721">
        <v>7147.84</v>
      </c>
      <c r="M76" s="493">
        <v>8000</v>
      </c>
      <c r="N76" s="904">
        <v>7719</v>
      </c>
    </row>
    <row r="77" spans="1:14" x14ac:dyDescent="0.3">
      <c r="A77" s="244" t="s">
        <v>490</v>
      </c>
      <c r="B77" s="239"/>
      <c r="C77" s="239"/>
      <c r="D77" s="468"/>
      <c r="E77" s="1017">
        <v>78651</v>
      </c>
      <c r="F77" s="990">
        <v>76400</v>
      </c>
      <c r="G77" s="964">
        <v>74100</v>
      </c>
      <c r="H77" s="964">
        <v>74135.37</v>
      </c>
      <c r="I77" s="715">
        <v>71900</v>
      </c>
      <c r="J77" s="715">
        <v>71976.06</v>
      </c>
      <c r="K77" s="713">
        <v>68700</v>
      </c>
      <c r="L77" s="713">
        <v>72398.16</v>
      </c>
      <c r="M77" s="493">
        <v>68300</v>
      </c>
      <c r="N77" s="904">
        <v>67019</v>
      </c>
    </row>
    <row r="78" spans="1:14" x14ac:dyDescent="0.3">
      <c r="A78" s="462" t="s">
        <v>491</v>
      </c>
      <c r="B78" s="463"/>
      <c r="C78" s="463"/>
      <c r="D78" s="464"/>
      <c r="E78" s="1017">
        <v>98346</v>
      </c>
      <c r="F78" s="989">
        <v>95500</v>
      </c>
      <c r="G78" s="963">
        <v>92800</v>
      </c>
      <c r="H78" s="963">
        <v>92620.17</v>
      </c>
      <c r="I78" s="718">
        <v>91250</v>
      </c>
      <c r="J78" s="718">
        <v>124677.95</v>
      </c>
      <c r="K78" s="721">
        <v>87900</v>
      </c>
      <c r="L78" s="721">
        <v>86076.98</v>
      </c>
      <c r="M78" s="722">
        <v>80000</v>
      </c>
      <c r="N78" s="904">
        <v>80184</v>
      </c>
    </row>
    <row r="79" spans="1:14" x14ac:dyDescent="0.3">
      <c r="A79" s="244" t="s">
        <v>245</v>
      </c>
      <c r="B79" s="468"/>
      <c r="C79" s="468"/>
      <c r="D79" s="244"/>
      <c r="E79" s="1017">
        <v>0</v>
      </c>
      <c r="F79" s="990">
        <v>0</v>
      </c>
      <c r="G79" s="964">
        <v>0</v>
      </c>
      <c r="H79" s="964"/>
      <c r="I79" s="718">
        <v>3000</v>
      </c>
      <c r="J79" s="718"/>
      <c r="K79" s="721">
        <v>0</v>
      </c>
      <c r="L79" s="721"/>
      <c r="M79" s="722">
        <v>0</v>
      </c>
      <c r="N79" s="904">
        <v>-225</v>
      </c>
    </row>
    <row r="80" spans="1:14" x14ac:dyDescent="0.3">
      <c r="A80" s="462" t="s">
        <v>247</v>
      </c>
      <c r="B80" s="463"/>
      <c r="C80" s="463"/>
      <c r="D80" s="462"/>
      <c r="E80" s="1017">
        <v>3000</v>
      </c>
      <c r="F80" s="989">
        <v>2800</v>
      </c>
      <c r="G80" s="963">
        <v>2750</v>
      </c>
      <c r="H80" s="963">
        <v>1075.69</v>
      </c>
      <c r="I80" s="718">
        <v>4200</v>
      </c>
      <c r="J80" s="718">
        <v>1110.3900000000001</v>
      </c>
      <c r="K80" s="721">
        <v>4200</v>
      </c>
      <c r="L80" s="721">
        <v>1560.89</v>
      </c>
      <c r="M80" s="722">
        <v>3600</v>
      </c>
      <c r="N80" s="904">
        <v>2719</v>
      </c>
    </row>
    <row r="81" spans="1:14" x14ac:dyDescent="0.3">
      <c r="A81" s="244" t="s">
        <v>223</v>
      </c>
      <c r="B81" s="468"/>
      <c r="C81" s="468"/>
      <c r="D81" s="238"/>
      <c r="E81" s="1017">
        <v>500</v>
      </c>
      <c r="F81" s="990">
        <v>500</v>
      </c>
      <c r="G81" s="964">
        <v>500</v>
      </c>
      <c r="H81" s="964"/>
      <c r="I81" s="715">
        <v>500</v>
      </c>
      <c r="J81" s="715">
        <v>801.52</v>
      </c>
      <c r="K81" s="713">
        <v>600</v>
      </c>
      <c r="L81" s="713">
        <v>452.14</v>
      </c>
      <c r="M81" s="493">
        <v>600</v>
      </c>
      <c r="N81" s="904">
        <v>305</v>
      </c>
    </row>
    <row r="82" spans="1:14" x14ac:dyDescent="0.3">
      <c r="A82" s="244" t="s">
        <v>172</v>
      </c>
      <c r="B82" s="468"/>
      <c r="C82" s="468"/>
      <c r="D82" s="244"/>
      <c r="E82" s="1017">
        <v>1000</v>
      </c>
      <c r="F82" s="990">
        <v>1000</v>
      </c>
      <c r="G82" s="964">
        <v>1000</v>
      </c>
      <c r="H82" s="964">
        <v>712</v>
      </c>
      <c r="I82" s="715">
        <v>1200</v>
      </c>
      <c r="J82" s="715">
        <v>-2795.69</v>
      </c>
      <c r="K82" s="713">
        <v>1200</v>
      </c>
      <c r="L82" s="713">
        <v>796.53</v>
      </c>
      <c r="M82" s="493">
        <v>1200</v>
      </c>
      <c r="N82" s="904">
        <v>832</v>
      </c>
    </row>
    <row r="83" spans="1:14" x14ac:dyDescent="0.3">
      <c r="A83" s="244" t="s">
        <v>493</v>
      </c>
      <c r="B83" s="468"/>
      <c r="C83" s="468"/>
      <c r="D83" s="244"/>
      <c r="E83" s="1017">
        <v>3000</v>
      </c>
      <c r="F83" s="990">
        <v>2800</v>
      </c>
      <c r="G83" s="964">
        <v>2650</v>
      </c>
      <c r="H83" s="964">
        <v>5197.88</v>
      </c>
      <c r="I83" s="715">
        <v>2000</v>
      </c>
      <c r="J83" s="715">
        <v>3627.06</v>
      </c>
      <c r="K83" s="713">
        <v>1300</v>
      </c>
      <c r="L83" s="713">
        <v>2630.29</v>
      </c>
      <c r="M83" s="493">
        <v>1200</v>
      </c>
      <c r="N83" s="904">
        <v>1947</v>
      </c>
    </row>
    <row r="84" spans="1:14" x14ac:dyDescent="0.3">
      <c r="A84" s="244" t="s">
        <v>158</v>
      </c>
      <c r="B84" s="468"/>
      <c r="C84" s="468"/>
      <c r="D84" s="244"/>
      <c r="E84" s="1017">
        <v>10000</v>
      </c>
      <c r="F84" s="989">
        <v>10000</v>
      </c>
      <c r="G84" s="963">
        <v>9500</v>
      </c>
      <c r="H84" s="963">
        <v>8564.17</v>
      </c>
      <c r="I84" s="715">
        <v>9500</v>
      </c>
      <c r="J84" s="715">
        <v>8386.7000000000007</v>
      </c>
      <c r="K84" s="713">
        <v>8000</v>
      </c>
      <c r="L84" s="713">
        <v>8808.43</v>
      </c>
      <c r="M84" s="493">
        <v>6000</v>
      </c>
      <c r="N84" s="904">
        <v>5848</v>
      </c>
    </row>
    <row r="85" spans="1:14" x14ac:dyDescent="0.3">
      <c r="A85" s="850" t="s">
        <v>374</v>
      </c>
      <c r="B85" s="463"/>
      <c r="C85" s="463"/>
      <c r="D85" s="462"/>
      <c r="E85" s="1017">
        <v>1000</v>
      </c>
      <c r="F85" s="989">
        <v>1000</v>
      </c>
      <c r="G85" s="963">
        <v>11000</v>
      </c>
      <c r="H85" s="963">
        <v>-2283.9699999999998</v>
      </c>
      <c r="I85" s="718">
        <v>15500</v>
      </c>
      <c r="J85" s="718">
        <v>-1116.3599999999999</v>
      </c>
      <c r="K85" s="721">
        <v>8600</v>
      </c>
      <c r="L85" s="721">
        <v>11094.77</v>
      </c>
      <c r="M85" s="493">
        <v>2500</v>
      </c>
      <c r="N85" s="904">
        <v>15506</v>
      </c>
    </row>
    <row r="86" spans="1:14" x14ac:dyDescent="0.3">
      <c r="A86" s="9" t="s">
        <v>73</v>
      </c>
      <c r="B86" s="63"/>
      <c r="C86" s="63"/>
      <c r="D86" s="276"/>
      <c r="E86" s="1033">
        <f t="shared" ref="E86:N86" si="1">SUM(E57:E85)</f>
        <v>518197</v>
      </c>
      <c r="F86" s="995">
        <f t="shared" ref="F86" si="2">SUM(F57:F85)</f>
        <v>507800</v>
      </c>
      <c r="G86" s="969">
        <v>525360</v>
      </c>
      <c r="H86" s="969">
        <f>SUM(H57:H85)</f>
        <v>498329.87</v>
      </c>
      <c r="I86" s="747">
        <f t="shared" si="1"/>
        <v>556452</v>
      </c>
      <c r="J86" s="747">
        <f t="shared" si="1"/>
        <v>531031.70000000007</v>
      </c>
      <c r="K86" s="744">
        <f t="shared" si="1"/>
        <v>507189</v>
      </c>
      <c r="L86" s="744">
        <f t="shared" si="1"/>
        <v>522630.28</v>
      </c>
      <c r="M86" s="745">
        <f t="shared" si="1"/>
        <v>491080</v>
      </c>
      <c r="N86" s="909">
        <f t="shared" si="1"/>
        <v>494448</v>
      </c>
    </row>
    <row r="87" spans="1:14" x14ac:dyDescent="0.3">
      <c r="A87" s="9" t="s">
        <v>416</v>
      </c>
      <c r="B87" s="49"/>
      <c r="C87" s="49"/>
      <c r="D87" s="49"/>
      <c r="E87" s="1017"/>
      <c r="F87" s="990"/>
      <c r="G87" s="964"/>
      <c r="H87" s="964"/>
      <c r="I87" s="654" t="s">
        <v>10</v>
      </c>
      <c r="J87" s="654"/>
      <c r="K87" s="49" t="s">
        <v>10</v>
      </c>
      <c r="L87" s="49"/>
      <c r="M87" s="125"/>
      <c r="N87" s="904"/>
    </row>
    <row r="88" spans="1:14" x14ac:dyDescent="0.3">
      <c r="A88" s="868" t="s">
        <v>197</v>
      </c>
      <c r="B88" s="868"/>
      <c r="C88" s="868"/>
      <c r="D88" s="868"/>
      <c r="E88" s="1017">
        <v>29000</v>
      </c>
      <c r="F88" s="990">
        <v>29000</v>
      </c>
      <c r="G88" s="964">
        <v>30000</v>
      </c>
      <c r="H88" s="964">
        <v>29249.22</v>
      </c>
      <c r="I88" s="670">
        <v>34000</v>
      </c>
      <c r="J88" s="670">
        <v>35334.730000000003</v>
      </c>
      <c r="K88" s="871">
        <v>34000</v>
      </c>
      <c r="L88" s="871">
        <v>19083.48</v>
      </c>
      <c r="M88" s="493">
        <v>36000</v>
      </c>
      <c r="N88" s="904">
        <v>24392</v>
      </c>
    </row>
    <row r="89" spans="1:14" x14ac:dyDescent="0.3">
      <c r="A89" s="244" t="s">
        <v>198</v>
      </c>
      <c r="B89" s="244"/>
      <c r="C89" s="244"/>
      <c r="D89" s="244"/>
      <c r="E89" s="1017">
        <v>11000</v>
      </c>
      <c r="F89" s="990">
        <v>11000</v>
      </c>
      <c r="G89" s="964">
        <v>11000</v>
      </c>
      <c r="H89" s="964">
        <v>11007.88</v>
      </c>
      <c r="I89" s="670">
        <v>12000</v>
      </c>
      <c r="J89" s="670">
        <v>12000</v>
      </c>
      <c r="K89" s="871">
        <v>13000</v>
      </c>
      <c r="L89" s="871">
        <v>12265.39</v>
      </c>
      <c r="M89" s="493">
        <v>12750</v>
      </c>
      <c r="N89" s="904">
        <v>6722</v>
      </c>
    </row>
    <row r="90" spans="1:14" x14ac:dyDescent="0.3">
      <c r="A90" s="244" t="s">
        <v>345</v>
      </c>
      <c r="B90" s="244"/>
      <c r="C90" s="244"/>
      <c r="D90" s="244"/>
      <c r="E90" s="1017">
        <v>3700</v>
      </c>
      <c r="F90" s="990">
        <v>3700</v>
      </c>
      <c r="G90" s="964">
        <v>3700</v>
      </c>
      <c r="H90" s="964">
        <v>3477.64</v>
      </c>
      <c r="I90" s="670">
        <v>3700</v>
      </c>
      <c r="J90" s="670">
        <v>2010.15</v>
      </c>
      <c r="K90" s="871">
        <v>3900</v>
      </c>
      <c r="L90" s="871">
        <v>2302.2199999999998</v>
      </c>
      <c r="M90" s="493">
        <v>4000</v>
      </c>
      <c r="N90" s="904">
        <v>4651</v>
      </c>
    </row>
    <row r="91" spans="1:14" x14ac:dyDescent="0.3">
      <c r="A91" s="244" t="s">
        <v>346</v>
      </c>
      <c r="B91" s="244"/>
      <c r="C91" s="244"/>
      <c r="D91" s="244"/>
      <c r="E91" s="1017">
        <v>3700</v>
      </c>
      <c r="F91" s="990">
        <v>3700</v>
      </c>
      <c r="G91" s="964">
        <v>3700</v>
      </c>
      <c r="H91" s="964">
        <v>3173.74</v>
      </c>
      <c r="I91" s="670">
        <v>3375</v>
      </c>
      <c r="J91" s="670">
        <v>1283.7</v>
      </c>
      <c r="K91" s="871">
        <v>4000</v>
      </c>
      <c r="L91" s="871">
        <v>655.42</v>
      </c>
      <c r="M91" s="493">
        <v>4775</v>
      </c>
      <c r="N91" s="904">
        <v>2083</v>
      </c>
    </row>
    <row r="92" spans="1:14" x14ac:dyDescent="0.3">
      <c r="A92" s="244" t="s">
        <v>313</v>
      </c>
      <c r="B92" s="244"/>
      <c r="C92" s="244"/>
      <c r="D92" s="244"/>
      <c r="E92" s="1017">
        <v>5500</v>
      </c>
      <c r="F92" s="990">
        <v>5500</v>
      </c>
      <c r="G92" s="964">
        <v>4500</v>
      </c>
      <c r="H92" s="964">
        <v>5034.78</v>
      </c>
      <c r="I92" s="670">
        <v>5500</v>
      </c>
      <c r="J92" s="670">
        <v>5705.58</v>
      </c>
      <c r="K92" s="871">
        <v>4000</v>
      </c>
      <c r="L92" s="871">
        <v>3987.65</v>
      </c>
      <c r="M92" s="493">
        <v>4700</v>
      </c>
      <c r="N92" s="904">
        <v>5629</v>
      </c>
    </row>
    <row r="93" spans="1:14" x14ac:dyDescent="0.3">
      <c r="A93" s="462" t="s">
        <v>326</v>
      </c>
      <c r="B93" s="462"/>
      <c r="C93" s="462"/>
      <c r="D93" s="462"/>
      <c r="E93" s="1017">
        <v>20000</v>
      </c>
      <c r="F93" s="989">
        <v>19500</v>
      </c>
      <c r="G93" s="963">
        <v>18000</v>
      </c>
      <c r="H93" s="963">
        <v>20211.78</v>
      </c>
      <c r="I93" s="670">
        <v>18000</v>
      </c>
      <c r="J93" s="670">
        <v>17763.169999999998</v>
      </c>
      <c r="K93" s="871">
        <v>22000</v>
      </c>
      <c r="L93" s="871">
        <v>23217.56</v>
      </c>
      <c r="M93" s="493">
        <v>15000</v>
      </c>
      <c r="N93" s="904">
        <v>13688</v>
      </c>
    </row>
    <row r="94" spans="1:14" x14ac:dyDescent="0.3">
      <c r="A94" s="244" t="s">
        <v>327</v>
      </c>
      <c r="B94" s="244" t="s">
        <v>511</v>
      </c>
      <c r="C94" s="244"/>
      <c r="D94" s="244"/>
      <c r="E94" s="1017">
        <v>27200</v>
      </c>
      <c r="F94" s="989">
        <v>20000</v>
      </c>
      <c r="G94" s="963">
        <v>20000</v>
      </c>
      <c r="H94" s="963">
        <v>22306.25</v>
      </c>
      <c r="I94" s="670">
        <v>19000</v>
      </c>
      <c r="J94" s="670">
        <v>19267.36</v>
      </c>
      <c r="K94" s="871">
        <v>19500</v>
      </c>
      <c r="L94" s="871">
        <v>15965.13</v>
      </c>
      <c r="M94" s="493">
        <v>18400</v>
      </c>
      <c r="N94" s="904">
        <v>15648</v>
      </c>
    </row>
    <row r="95" spans="1:14" x14ac:dyDescent="0.3">
      <c r="A95" s="244" t="s">
        <v>325</v>
      </c>
      <c r="B95" s="244" t="s">
        <v>512</v>
      </c>
      <c r="C95" s="244"/>
      <c r="D95" s="244"/>
      <c r="E95" s="1032">
        <v>50000</v>
      </c>
      <c r="F95" s="996">
        <v>44000</v>
      </c>
      <c r="G95" s="970">
        <v>44500</v>
      </c>
      <c r="H95" s="970">
        <v>35910.78</v>
      </c>
      <c r="I95" s="671">
        <v>45000</v>
      </c>
      <c r="J95" s="671">
        <v>36797.96</v>
      </c>
      <c r="K95" s="872">
        <v>42000</v>
      </c>
      <c r="L95" s="872">
        <v>31516.78</v>
      </c>
      <c r="M95" s="751">
        <v>48450</v>
      </c>
      <c r="N95" s="910">
        <v>42146</v>
      </c>
    </row>
    <row r="96" spans="1:14" x14ac:dyDescent="0.3">
      <c r="A96" s="57" t="s">
        <v>87</v>
      </c>
      <c r="B96" s="49"/>
      <c r="C96" s="49"/>
      <c r="D96" s="49"/>
      <c r="E96" s="1019">
        <f t="shared" ref="E96:N96" si="3">SUM(E88:E95)</f>
        <v>150100</v>
      </c>
      <c r="F96" s="991">
        <f t="shared" ref="F96" si="4">SUM(F88:F95)</f>
        <v>136400</v>
      </c>
      <c r="G96" s="965">
        <v>135400</v>
      </c>
      <c r="H96" s="965">
        <f>SUM(H88:H95)</f>
        <v>130372.06999999999</v>
      </c>
      <c r="I96" s="874">
        <f t="shared" si="3"/>
        <v>140575</v>
      </c>
      <c r="J96" s="874">
        <f t="shared" si="3"/>
        <v>130162.65</v>
      </c>
      <c r="K96" s="875">
        <f t="shared" si="3"/>
        <v>142400</v>
      </c>
      <c r="L96" s="875">
        <f t="shared" si="3"/>
        <v>108993.63</v>
      </c>
      <c r="M96" s="493">
        <f t="shared" si="3"/>
        <v>144075</v>
      </c>
      <c r="N96" s="904">
        <f t="shared" si="3"/>
        <v>114959</v>
      </c>
    </row>
    <row r="97" spans="1:14" x14ac:dyDescent="0.3">
      <c r="A97" s="9" t="s">
        <v>88</v>
      </c>
      <c r="B97" s="49"/>
      <c r="C97" s="49"/>
      <c r="D97" s="49"/>
      <c r="E97" s="1017"/>
      <c r="F97" s="990"/>
      <c r="G97" s="964"/>
      <c r="H97" s="964"/>
      <c r="I97" s="654"/>
      <c r="J97" s="654"/>
      <c r="K97" s="49"/>
      <c r="L97" s="49"/>
      <c r="M97" s="125"/>
      <c r="N97" s="904"/>
    </row>
    <row r="98" spans="1:14" x14ac:dyDescent="0.3">
      <c r="A98" s="485" t="s">
        <v>287</v>
      </c>
      <c r="B98" s="244"/>
      <c r="C98" s="244"/>
      <c r="D98" s="244"/>
      <c r="E98" s="1017"/>
      <c r="F98" s="990"/>
      <c r="G98" s="964"/>
      <c r="H98" s="964"/>
      <c r="I98" s="654"/>
      <c r="J98" s="654"/>
      <c r="K98" s="244"/>
      <c r="L98" s="244"/>
      <c r="M98" s="493">
        <v>0</v>
      </c>
      <c r="N98" s="904"/>
    </row>
    <row r="99" spans="1:14" x14ac:dyDescent="0.3">
      <c r="A99" s="244" t="s">
        <v>70</v>
      </c>
      <c r="B99" s="244"/>
      <c r="C99" s="244"/>
      <c r="D99" s="244"/>
      <c r="E99" s="1017">
        <v>1000</v>
      </c>
      <c r="F99" s="990">
        <v>1000</v>
      </c>
      <c r="G99" s="964">
        <v>1000</v>
      </c>
      <c r="H99" s="964">
        <v>827.15</v>
      </c>
      <c r="I99" s="715">
        <v>1000</v>
      </c>
      <c r="J99" s="715">
        <v>985.06</v>
      </c>
      <c r="K99" s="713">
        <v>1000</v>
      </c>
      <c r="L99" s="713">
        <v>767.93</v>
      </c>
      <c r="M99" s="493">
        <v>1000</v>
      </c>
      <c r="N99" s="904">
        <v>1184</v>
      </c>
    </row>
    <row r="100" spans="1:14" x14ac:dyDescent="0.3">
      <c r="A100" s="244" t="s">
        <v>222</v>
      </c>
      <c r="B100" s="244"/>
      <c r="C100" s="244"/>
      <c r="D100" s="244"/>
      <c r="E100" s="1017">
        <v>100</v>
      </c>
      <c r="F100" s="990">
        <v>100</v>
      </c>
      <c r="G100" s="964">
        <v>100</v>
      </c>
      <c r="H100" s="964"/>
      <c r="I100" s="718">
        <v>100</v>
      </c>
      <c r="J100" s="718">
        <v>0</v>
      </c>
      <c r="K100" s="721">
        <v>100</v>
      </c>
      <c r="L100" s="721">
        <v>64.760000000000005</v>
      </c>
      <c r="M100" s="493">
        <v>150</v>
      </c>
      <c r="N100" s="904"/>
    </row>
    <row r="101" spans="1:14" x14ac:dyDescent="0.3">
      <c r="A101" s="244" t="s">
        <v>103</v>
      </c>
      <c r="B101" s="244"/>
      <c r="C101" s="244"/>
      <c r="D101" s="244"/>
      <c r="E101" s="1017">
        <v>400</v>
      </c>
      <c r="F101" s="989">
        <v>400</v>
      </c>
      <c r="G101" s="963">
        <v>700</v>
      </c>
      <c r="H101" s="963"/>
      <c r="I101" s="718">
        <v>750</v>
      </c>
      <c r="J101" s="718">
        <v>294.5</v>
      </c>
      <c r="K101" s="721">
        <v>0</v>
      </c>
      <c r="L101" s="721"/>
      <c r="M101" s="722">
        <v>750</v>
      </c>
      <c r="N101" s="904"/>
    </row>
    <row r="102" spans="1:14" x14ac:dyDescent="0.3">
      <c r="A102" s="244" t="s">
        <v>94</v>
      </c>
      <c r="B102" s="244"/>
      <c r="C102" s="244"/>
      <c r="D102" s="244"/>
      <c r="E102" s="1017">
        <v>400</v>
      </c>
      <c r="F102" s="990">
        <v>400</v>
      </c>
      <c r="G102" s="964">
        <v>700</v>
      </c>
      <c r="H102" s="964"/>
      <c r="I102" s="718">
        <v>1000</v>
      </c>
      <c r="J102" s="718">
        <v>399.2</v>
      </c>
      <c r="K102" s="721">
        <v>1200</v>
      </c>
      <c r="L102" s="721">
        <v>313.83</v>
      </c>
      <c r="M102" s="493">
        <v>1200</v>
      </c>
      <c r="N102" s="904">
        <v>370</v>
      </c>
    </row>
    <row r="103" spans="1:14" x14ac:dyDescent="0.3">
      <c r="A103" s="244" t="s">
        <v>505</v>
      </c>
      <c r="B103" s="244"/>
      <c r="C103" s="244"/>
      <c r="D103" s="244"/>
      <c r="E103" s="1017">
        <v>2200</v>
      </c>
      <c r="F103" s="989">
        <v>2200</v>
      </c>
      <c r="G103" s="964">
        <v>2200</v>
      </c>
      <c r="H103" s="964">
        <v>1653.86</v>
      </c>
      <c r="I103" s="718">
        <v>2200</v>
      </c>
      <c r="J103" s="718">
        <v>1293.5899999999999</v>
      </c>
      <c r="K103" s="721">
        <v>2400</v>
      </c>
      <c r="L103" s="721"/>
      <c r="M103" s="493">
        <v>2400</v>
      </c>
      <c r="N103" s="904">
        <v>987</v>
      </c>
    </row>
    <row r="104" spans="1:14" x14ac:dyDescent="0.3">
      <c r="A104" s="462" t="s">
        <v>452</v>
      </c>
      <c r="B104" s="462"/>
      <c r="C104" s="462"/>
      <c r="D104" s="244"/>
      <c r="E104" s="1026"/>
      <c r="F104" s="990"/>
      <c r="G104" s="964"/>
      <c r="H104" s="964"/>
      <c r="I104" s="718">
        <v>0</v>
      </c>
      <c r="J104" s="718"/>
      <c r="K104" s="721">
        <v>0</v>
      </c>
      <c r="L104" s="721"/>
      <c r="M104" s="493">
        <v>0</v>
      </c>
      <c r="N104" s="904"/>
    </row>
    <row r="105" spans="1:14" x14ac:dyDescent="0.3">
      <c r="A105" s="244" t="s">
        <v>347</v>
      </c>
      <c r="B105" s="244"/>
      <c r="C105" s="244"/>
      <c r="D105" s="244"/>
      <c r="E105" s="1017">
        <v>200</v>
      </c>
      <c r="F105" s="990">
        <v>200</v>
      </c>
      <c r="G105" s="964">
        <v>200</v>
      </c>
      <c r="H105" s="964">
        <v>170.12</v>
      </c>
      <c r="I105" s="718">
        <v>225</v>
      </c>
      <c r="J105" s="718">
        <v>170.12</v>
      </c>
      <c r="K105" s="721">
        <v>200</v>
      </c>
      <c r="L105" s="721">
        <v>161.26</v>
      </c>
      <c r="M105" s="493">
        <v>200</v>
      </c>
      <c r="N105" s="904">
        <v>255</v>
      </c>
    </row>
    <row r="106" spans="1:14" x14ac:dyDescent="0.3">
      <c r="A106" s="244" t="s">
        <v>296</v>
      </c>
      <c r="B106" s="244"/>
      <c r="C106" s="244"/>
      <c r="D106" s="244"/>
      <c r="E106" s="1017">
        <v>0</v>
      </c>
      <c r="F106" s="990">
        <v>0</v>
      </c>
      <c r="G106" s="964">
        <v>0</v>
      </c>
      <c r="H106" s="964"/>
      <c r="I106" s="718">
        <v>1500</v>
      </c>
      <c r="J106" s="718">
        <v>0</v>
      </c>
      <c r="K106" s="721">
        <v>0</v>
      </c>
      <c r="L106" s="721">
        <v>65.52</v>
      </c>
      <c r="M106" s="493">
        <v>0</v>
      </c>
      <c r="N106" s="904">
        <v>552</v>
      </c>
    </row>
    <row r="107" spans="1:14" x14ac:dyDescent="0.3">
      <c r="A107" s="244" t="s">
        <v>99</v>
      </c>
      <c r="B107" s="244"/>
      <c r="C107" s="244"/>
      <c r="D107" s="244"/>
      <c r="E107" s="1017">
        <v>2500</v>
      </c>
      <c r="F107" s="990">
        <v>2500</v>
      </c>
      <c r="G107" s="964">
        <v>3000</v>
      </c>
      <c r="H107" s="964">
        <v>357.94</v>
      </c>
      <c r="I107" s="718">
        <v>3000</v>
      </c>
      <c r="J107" s="718">
        <v>1890.87</v>
      </c>
      <c r="K107" s="721">
        <v>3000</v>
      </c>
      <c r="L107" s="721">
        <v>2680.02</v>
      </c>
      <c r="M107" s="493">
        <v>3000</v>
      </c>
      <c r="N107" s="904">
        <v>445</v>
      </c>
    </row>
    <row r="108" spans="1:14" x14ac:dyDescent="0.3">
      <c r="A108" s="462" t="s">
        <v>351</v>
      </c>
      <c r="B108" s="462"/>
      <c r="C108" s="462"/>
      <c r="D108" s="462"/>
      <c r="E108" s="1026"/>
      <c r="F108" s="989"/>
      <c r="G108" s="963"/>
      <c r="H108" s="963"/>
      <c r="I108" s="718">
        <v>0</v>
      </c>
      <c r="J108" s="718"/>
      <c r="K108" s="721">
        <v>0</v>
      </c>
      <c r="L108" s="721"/>
      <c r="M108" s="722">
        <v>0</v>
      </c>
      <c r="N108" s="904"/>
    </row>
    <row r="109" spans="1:14" x14ac:dyDescent="0.3">
      <c r="A109" s="244" t="s">
        <v>97</v>
      </c>
      <c r="B109" s="492"/>
      <c r="C109" s="492"/>
      <c r="D109" s="493"/>
      <c r="E109" s="1017">
        <v>1500</v>
      </c>
      <c r="F109" s="990">
        <v>1500</v>
      </c>
      <c r="G109" s="964">
        <v>1500</v>
      </c>
      <c r="H109" s="964">
        <v>-1710</v>
      </c>
      <c r="I109" s="718">
        <v>3000</v>
      </c>
      <c r="J109" s="718">
        <v>-1080</v>
      </c>
      <c r="K109" s="721">
        <v>3000</v>
      </c>
      <c r="L109" s="721">
        <v>-180.11</v>
      </c>
      <c r="M109" s="493">
        <v>1500</v>
      </c>
      <c r="N109" s="904">
        <v>-228</v>
      </c>
    </row>
    <row r="110" spans="1:14" x14ac:dyDescent="0.3">
      <c r="A110" s="244" t="s">
        <v>190</v>
      </c>
      <c r="B110" s="492"/>
      <c r="C110" s="492"/>
      <c r="D110" s="493"/>
      <c r="E110" s="1017">
        <v>125</v>
      </c>
      <c r="F110" s="990">
        <v>125</v>
      </c>
      <c r="G110" s="964">
        <v>125</v>
      </c>
      <c r="H110" s="964">
        <v>86.4</v>
      </c>
      <c r="I110" s="718">
        <v>125</v>
      </c>
      <c r="J110" s="718">
        <v>81</v>
      </c>
      <c r="K110" s="721">
        <v>150</v>
      </c>
      <c r="L110" s="721">
        <v>70.5</v>
      </c>
      <c r="M110" s="493">
        <v>150</v>
      </c>
      <c r="N110" s="904">
        <v>72</v>
      </c>
    </row>
    <row r="111" spans="1:14" x14ac:dyDescent="0.3">
      <c r="A111" s="244" t="s">
        <v>90</v>
      </c>
      <c r="B111" s="244"/>
      <c r="C111" s="244"/>
      <c r="D111" s="244"/>
      <c r="E111" s="1017">
        <v>125</v>
      </c>
      <c r="F111" s="990">
        <v>125</v>
      </c>
      <c r="G111" s="964">
        <v>125</v>
      </c>
      <c r="H111" s="964">
        <v>55</v>
      </c>
      <c r="I111" s="718">
        <v>125</v>
      </c>
      <c r="J111" s="718">
        <v>93.33</v>
      </c>
      <c r="K111" s="721">
        <v>150</v>
      </c>
      <c r="L111" s="721">
        <v>90</v>
      </c>
      <c r="M111" s="493">
        <v>150</v>
      </c>
      <c r="N111" s="904">
        <v>0</v>
      </c>
    </row>
    <row r="112" spans="1:14" x14ac:dyDescent="0.3">
      <c r="A112" s="244" t="s">
        <v>92</v>
      </c>
      <c r="B112" s="244"/>
      <c r="C112" s="244"/>
      <c r="D112" s="244"/>
      <c r="E112" s="1017">
        <v>0</v>
      </c>
      <c r="F112" s="990">
        <v>0</v>
      </c>
      <c r="G112" s="964">
        <v>0</v>
      </c>
      <c r="H112" s="964"/>
      <c r="I112" s="718">
        <v>100</v>
      </c>
      <c r="J112" s="718"/>
      <c r="K112" s="721">
        <v>100</v>
      </c>
      <c r="L112" s="721"/>
      <c r="M112" s="493">
        <v>150</v>
      </c>
      <c r="N112" s="904"/>
    </row>
    <row r="113" spans="1:14" x14ac:dyDescent="0.3">
      <c r="A113" s="244" t="s">
        <v>453</v>
      </c>
      <c r="B113" s="244"/>
      <c r="C113" s="244"/>
      <c r="D113" s="244"/>
      <c r="E113" s="1017">
        <v>0</v>
      </c>
      <c r="F113" s="990">
        <v>0</v>
      </c>
      <c r="G113" s="964">
        <v>0</v>
      </c>
      <c r="H113" s="964"/>
      <c r="I113" s="718">
        <v>0</v>
      </c>
      <c r="J113" s="718">
        <v>2205.77</v>
      </c>
      <c r="K113" s="721">
        <v>0</v>
      </c>
      <c r="L113" s="721"/>
      <c r="M113" s="493"/>
      <c r="N113" s="904">
        <v>0</v>
      </c>
    </row>
    <row r="114" spans="1:14" x14ac:dyDescent="0.3">
      <c r="A114" s="244" t="s">
        <v>178</v>
      </c>
      <c r="B114" s="244"/>
      <c r="C114" s="244"/>
      <c r="D114" s="244"/>
      <c r="E114" s="1017">
        <v>0</v>
      </c>
      <c r="F114" s="990">
        <v>0</v>
      </c>
      <c r="G114" s="964">
        <v>0</v>
      </c>
      <c r="H114" s="964"/>
      <c r="I114" s="718">
        <v>100</v>
      </c>
      <c r="J114" s="718">
        <v>0</v>
      </c>
      <c r="K114" s="721">
        <v>100</v>
      </c>
      <c r="L114" s="721"/>
      <c r="M114" s="493">
        <v>150</v>
      </c>
      <c r="N114" s="904"/>
    </row>
    <row r="115" spans="1:14" x14ac:dyDescent="0.3">
      <c r="A115" s="244" t="s">
        <v>288</v>
      </c>
      <c r="B115" s="244"/>
      <c r="C115" s="244"/>
      <c r="D115" s="244"/>
      <c r="E115" s="1017">
        <v>1800</v>
      </c>
      <c r="F115" s="990">
        <v>1500</v>
      </c>
      <c r="G115" s="964">
        <v>1500</v>
      </c>
      <c r="H115" s="1042">
        <v>2131.7800000000002</v>
      </c>
      <c r="I115" s="718">
        <v>1800</v>
      </c>
      <c r="J115" s="718">
        <v>1829.13</v>
      </c>
      <c r="K115" s="721">
        <v>1800</v>
      </c>
      <c r="L115" s="721">
        <v>1366.01</v>
      </c>
      <c r="M115" s="722">
        <v>1500</v>
      </c>
      <c r="N115" s="904">
        <v>1306</v>
      </c>
    </row>
    <row r="116" spans="1:14" x14ac:dyDescent="0.3">
      <c r="A116" s="244" t="s">
        <v>513</v>
      </c>
      <c r="E116" s="1017">
        <v>0</v>
      </c>
      <c r="F116" s="990">
        <v>0</v>
      </c>
      <c r="H116" s="1041"/>
    </row>
    <row r="117" spans="1:14" x14ac:dyDescent="0.3">
      <c r="A117" s="9" t="s">
        <v>106</v>
      </c>
      <c r="B117" s="49"/>
      <c r="C117" s="49"/>
      <c r="D117" s="49"/>
      <c r="E117" s="1033">
        <f>SUM(E98:E116)</f>
        <v>10350</v>
      </c>
      <c r="F117" s="995">
        <f>SUM(F98:F116)</f>
        <v>10050</v>
      </c>
      <c r="G117" s="969">
        <v>11150</v>
      </c>
      <c r="H117" s="964">
        <f>SUM(H99:H115)</f>
        <v>3572.25</v>
      </c>
      <c r="I117" s="747">
        <f t="shared" ref="I117:N117" si="5">SUM(I98:I115)</f>
        <v>15025</v>
      </c>
      <c r="J117" s="747">
        <f t="shared" si="5"/>
        <v>8162.5700000000006</v>
      </c>
      <c r="K117" s="744">
        <f t="shared" si="5"/>
        <v>13200</v>
      </c>
      <c r="L117" s="744">
        <f t="shared" si="5"/>
        <v>5399.7199999999993</v>
      </c>
      <c r="M117" s="745">
        <f t="shared" si="5"/>
        <v>12300</v>
      </c>
      <c r="N117" s="909">
        <f t="shared" si="5"/>
        <v>4943</v>
      </c>
    </row>
    <row r="118" spans="1:14" hidden="1" x14ac:dyDescent="0.3">
      <c r="A118" s="9"/>
      <c r="B118" s="49"/>
      <c r="C118" s="49"/>
      <c r="D118" s="49"/>
      <c r="E118" s="1026"/>
      <c r="F118" s="990"/>
      <c r="G118" s="964"/>
      <c r="H118" s="964"/>
      <c r="I118" s="654"/>
      <c r="J118" s="654"/>
      <c r="K118" s="49"/>
      <c r="L118" s="49"/>
      <c r="M118" s="125"/>
      <c r="N118" s="904"/>
    </row>
    <row r="119" spans="1:14" x14ac:dyDescent="0.3">
      <c r="A119" s="9" t="s">
        <v>321</v>
      </c>
      <c r="B119" s="49"/>
      <c r="C119" s="49"/>
      <c r="D119" s="49"/>
      <c r="E119" s="1017"/>
      <c r="F119" s="990"/>
      <c r="G119" s="964"/>
      <c r="I119" s="654"/>
      <c r="J119" s="654"/>
      <c r="K119" s="49"/>
      <c r="L119" s="49"/>
      <c r="M119" s="125"/>
      <c r="N119" s="904"/>
    </row>
    <row r="120" spans="1:14" x14ac:dyDescent="0.3">
      <c r="A120" s="485" t="s">
        <v>348</v>
      </c>
      <c r="B120" s="244"/>
      <c r="C120" s="244"/>
      <c r="D120" s="244"/>
      <c r="E120" s="1017">
        <v>1600</v>
      </c>
      <c r="F120" s="990">
        <v>1600</v>
      </c>
      <c r="G120" s="964">
        <v>1545</v>
      </c>
      <c r="H120" s="964">
        <v>658.48</v>
      </c>
      <c r="I120" s="718">
        <v>1500</v>
      </c>
      <c r="J120" s="718">
        <v>1436.56</v>
      </c>
      <c r="K120" s="721">
        <v>1500</v>
      </c>
      <c r="L120" s="721">
        <v>1580.99</v>
      </c>
      <c r="M120" s="722">
        <v>1500</v>
      </c>
      <c r="N120" s="904">
        <v>1490</v>
      </c>
    </row>
    <row r="121" spans="1:14" x14ac:dyDescent="0.3">
      <c r="A121" s="244" t="s">
        <v>349</v>
      </c>
      <c r="B121" s="244"/>
      <c r="C121" s="244"/>
      <c r="D121" s="244"/>
      <c r="E121" s="1017">
        <v>1600</v>
      </c>
      <c r="F121" s="990">
        <v>1600</v>
      </c>
      <c r="G121" s="964">
        <v>1545</v>
      </c>
      <c r="H121" s="964">
        <v>2015.57</v>
      </c>
      <c r="I121" s="715">
        <v>1500</v>
      </c>
      <c r="J121" s="715">
        <v>1314.39</v>
      </c>
      <c r="K121" s="713">
        <v>1500</v>
      </c>
      <c r="L121" s="713">
        <v>1589.19</v>
      </c>
      <c r="M121" s="493">
        <v>1500</v>
      </c>
      <c r="N121" s="904">
        <v>1009</v>
      </c>
    </row>
    <row r="122" spans="1:14" x14ac:dyDescent="0.3">
      <c r="A122" s="244" t="s">
        <v>237</v>
      </c>
      <c r="B122" s="244"/>
      <c r="C122" s="244"/>
      <c r="D122" s="244"/>
      <c r="E122" s="1017">
        <v>5100</v>
      </c>
      <c r="F122" s="990">
        <v>5100</v>
      </c>
      <c r="G122" s="964">
        <v>5150</v>
      </c>
      <c r="H122" s="964">
        <v>5150</v>
      </c>
      <c r="I122" s="715">
        <v>5000</v>
      </c>
      <c r="J122" s="715">
        <v>5000</v>
      </c>
      <c r="K122" s="713">
        <v>4800</v>
      </c>
      <c r="L122" s="713">
        <v>4843.47</v>
      </c>
      <c r="M122" s="493">
        <v>4800</v>
      </c>
      <c r="N122" s="904">
        <v>5656</v>
      </c>
    </row>
    <row r="123" spans="1:14" x14ac:dyDescent="0.3">
      <c r="A123" s="244" t="s">
        <v>108</v>
      </c>
      <c r="B123" s="244"/>
      <c r="C123" s="244"/>
      <c r="D123" s="244"/>
      <c r="E123" s="1017">
        <v>670</v>
      </c>
      <c r="F123" s="990">
        <v>670</v>
      </c>
      <c r="G123" s="964">
        <v>670</v>
      </c>
      <c r="H123" s="964">
        <v>670</v>
      </c>
      <c r="I123" s="715">
        <v>650</v>
      </c>
      <c r="J123" s="715">
        <v>650</v>
      </c>
      <c r="K123" s="713">
        <v>650</v>
      </c>
      <c r="L123" s="713">
        <v>767.18</v>
      </c>
      <c r="M123" s="493">
        <v>650</v>
      </c>
      <c r="N123" s="904">
        <v>650</v>
      </c>
    </row>
    <row r="124" spans="1:14" x14ac:dyDescent="0.3">
      <c r="A124" s="244" t="s">
        <v>335</v>
      </c>
      <c r="B124" s="244"/>
      <c r="C124" s="244"/>
      <c r="D124" s="244"/>
      <c r="E124" s="1017">
        <v>4000</v>
      </c>
      <c r="F124" s="990">
        <v>4000</v>
      </c>
      <c r="G124" s="964">
        <v>3950</v>
      </c>
      <c r="H124" s="964">
        <v>3529.43</v>
      </c>
      <c r="I124" s="715">
        <v>4500</v>
      </c>
      <c r="J124" s="715">
        <v>3946.29</v>
      </c>
      <c r="K124" s="713">
        <v>4500</v>
      </c>
      <c r="L124" s="713">
        <v>3760.1</v>
      </c>
      <c r="M124" s="493">
        <v>4000</v>
      </c>
      <c r="N124" s="904">
        <v>3630</v>
      </c>
    </row>
    <row r="125" spans="1:14" x14ac:dyDescent="0.3">
      <c r="A125" s="244" t="s">
        <v>350</v>
      </c>
      <c r="B125" s="244"/>
      <c r="C125" s="244"/>
      <c r="D125" s="244"/>
      <c r="E125" s="1017">
        <v>1600</v>
      </c>
      <c r="F125" s="990">
        <v>1550</v>
      </c>
      <c r="G125" s="964">
        <v>1545</v>
      </c>
      <c r="H125" s="964">
        <v>1549.92</v>
      </c>
      <c r="I125" s="715">
        <v>1500</v>
      </c>
      <c r="J125" s="715">
        <v>2410.7199999999998</v>
      </c>
      <c r="K125" s="713">
        <v>1500</v>
      </c>
      <c r="L125" s="713">
        <v>1776.49</v>
      </c>
      <c r="M125" s="493">
        <v>1500</v>
      </c>
      <c r="N125" s="904">
        <v>1596</v>
      </c>
    </row>
    <row r="126" spans="1:14" x14ac:dyDescent="0.3">
      <c r="A126" s="462" t="s">
        <v>238</v>
      </c>
      <c r="B126" s="462"/>
      <c r="C126" s="462"/>
      <c r="D126" s="462"/>
      <c r="E126" s="1017">
        <v>5000</v>
      </c>
      <c r="F126" s="989">
        <v>5000</v>
      </c>
      <c r="G126" s="963">
        <v>5000</v>
      </c>
      <c r="H126" s="963">
        <v>5000</v>
      </c>
      <c r="I126" s="718">
        <v>4750</v>
      </c>
      <c r="J126" s="684">
        <v>4750</v>
      </c>
      <c r="K126" s="721">
        <v>4250</v>
      </c>
      <c r="L126" s="721">
        <v>4250</v>
      </c>
      <c r="M126" s="722">
        <v>4250</v>
      </c>
      <c r="N126" s="904">
        <v>4250</v>
      </c>
    </row>
    <row r="127" spans="1:14" x14ac:dyDescent="0.3">
      <c r="A127" s="462" t="s">
        <v>109</v>
      </c>
      <c r="B127" s="462"/>
      <c r="C127" s="462"/>
      <c r="D127" s="462"/>
      <c r="E127" s="1017">
        <v>5700</v>
      </c>
      <c r="F127" s="989">
        <v>5700</v>
      </c>
      <c r="G127" s="963">
        <v>5665</v>
      </c>
      <c r="H127" s="963">
        <v>5665</v>
      </c>
      <c r="I127" s="718">
        <v>5500</v>
      </c>
      <c r="J127" s="718">
        <v>5500</v>
      </c>
      <c r="K127" s="721">
        <v>5300</v>
      </c>
      <c r="L127" s="721">
        <v>5218.6000000000004</v>
      </c>
      <c r="M127" s="722">
        <v>5300</v>
      </c>
      <c r="N127" s="904">
        <v>6606</v>
      </c>
    </row>
    <row r="128" spans="1:14" x14ac:dyDescent="0.3">
      <c r="A128" s="244" t="s">
        <v>293</v>
      </c>
      <c r="B128" s="244"/>
      <c r="C128" s="244"/>
      <c r="D128" s="244"/>
      <c r="E128" s="1017">
        <v>1500</v>
      </c>
      <c r="F128" s="990">
        <v>1500</v>
      </c>
      <c r="G128" s="964">
        <v>850</v>
      </c>
      <c r="H128" s="964">
        <v>521.74</v>
      </c>
      <c r="I128" s="715">
        <v>2150</v>
      </c>
      <c r="J128" s="718">
        <v>1315.64</v>
      </c>
      <c r="K128" s="713">
        <v>2000</v>
      </c>
      <c r="L128" s="713">
        <v>624.4</v>
      </c>
      <c r="M128" s="493">
        <v>2000</v>
      </c>
      <c r="N128" s="904">
        <v>1021</v>
      </c>
    </row>
    <row r="129" spans="1:14" x14ac:dyDescent="0.3">
      <c r="A129" s="462" t="s">
        <v>454</v>
      </c>
      <c r="B129" s="462"/>
      <c r="C129" s="462"/>
      <c r="D129" s="462"/>
      <c r="E129" s="1017">
        <v>5000</v>
      </c>
      <c r="F129" s="989">
        <v>5000</v>
      </c>
      <c r="G129" s="963">
        <v>5000</v>
      </c>
      <c r="H129" s="963">
        <v>5000</v>
      </c>
      <c r="I129" s="718">
        <v>5000</v>
      </c>
      <c r="J129" s="718">
        <v>5000</v>
      </c>
      <c r="K129" s="721">
        <v>4150</v>
      </c>
      <c r="L129" s="721">
        <v>4236</v>
      </c>
      <c r="M129" s="722">
        <v>4150</v>
      </c>
      <c r="N129" s="904">
        <v>5062</v>
      </c>
    </row>
    <row r="130" spans="1:14" x14ac:dyDescent="0.3">
      <c r="A130" s="462" t="s">
        <v>455</v>
      </c>
      <c r="B130" s="462"/>
      <c r="C130" s="462"/>
      <c r="D130" s="462"/>
      <c r="E130" s="1032">
        <v>1450</v>
      </c>
      <c r="F130" s="996">
        <v>1450</v>
      </c>
      <c r="G130" s="970">
        <v>1450</v>
      </c>
      <c r="H130" s="970">
        <v>1450</v>
      </c>
      <c r="I130" s="761">
        <v>1400</v>
      </c>
      <c r="J130" s="761">
        <v>1400</v>
      </c>
      <c r="K130" s="759">
        <v>1300</v>
      </c>
      <c r="L130" s="759">
        <v>1300</v>
      </c>
      <c r="M130" s="760">
        <v>1300</v>
      </c>
      <c r="N130" s="910">
        <v>1466</v>
      </c>
    </row>
    <row r="131" spans="1:14" x14ac:dyDescent="0.3">
      <c r="A131" s="9" t="s">
        <v>320</v>
      </c>
      <c r="B131" s="49"/>
      <c r="C131" s="49"/>
      <c r="D131" s="49"/>
      <c r="E131" s="1019">
        <f t="shared" ref="E131:N131" si="6">SUM(E120:E130)</f>
        <v>33220</v>
      </c>
      <c r="F131" s="991">
        <f t="shared" ref="F131" si="7">SUM(F120:F130)</f>
        <v>33170</v>
      </c>
      <c r="G131" s="965">
        <v>32370</v>
      </c>
      <c r="H131" s="965">
        <f>SUM(H120:H130)</f>
        <v>31210.140000000003</v>
      </c>
      <c r="I131" s="730">
        <f t="shared" si="6"/>
        <v>33450</v>
      </c>
      <c r="J131" s="730">
        <f t="shared" si="6"/>
        <v>32723.599999999999</v>
      </c>
      <c r="K131" s="726">
        <f t="shared" si="6"/>
        <v>31450</v>
      </c>
      <c r="L131" s="726">
        <f t="shared" si="6"/>
        <v>29946.42</v>
      </c>
      <c r="M131" s="727">
        <f t="shared" si="6"/>
        <v>30950</v>
      </c>
      <c r="N131" s="906">
        <f t="shared" si="6"/>
        <v>32436</v>
      </c>
    </row>
    <row r="132" spans="1:14" hidden="1" x14ac:dyDescent="0.3">
      <c r="A132" s="49"/>
      <c r="B132" s="49"/>
      <c r="C132" s="49"/>
      <c r="D132" s="49"/>
      <c r="E132" s="1026"/>
      <c r="F132" s="990"/>
      <c r="G132" s="964"/>
      <c r="H132" s="964"/>
      <c r="I132" s="654"/>
      <c r="J132" s="654"/>
      <c r="K132" s="49"/>
      <c r="L132" s="49"/>
      <c r="M132" s="125"/>
      <c r="N132" s="904"/>
    </row>
    <row r="133" spans="1:14" x14ac:dyDescent="0.3">
      <c r="A133" s="9" t="s">
        <v>116</v>
      </c>
      <c r="B133" s="49"/>
      <c r="C133" s="49"/>
      <c r="D133" s="49"/>
      <c r="E133" s="1017"/>
      <c r="F133" s="990"/>
      <c r="G133" s="964"/>
      <c r="H133" s="964"/>
      <c r="I133" s="654"/>
      <c r="J133" s="654"/>
      <c r="K133" s="49"/>
      <c r="L133" s="49"/>
      <c r="M133" s="125"/>
      <c r="N133" s="904"/>
    </row>
    <row r="134" spans="1:14" x14ac:dyDescent="0.3">
      <c r="A134" s="244" t="s">
        <v>212</v>
      </c>
      <c r="B134" s="462"/>
      <c r="C134" s="462"/>
      <c r="D134" s="246"/>
      <c r="E134" s="1021">
        <v>0</v>
      </c>
      <c r="F134" s="993">
        <v>0</v>
      </c>
      <c r="G134" s="967">
        <v>0</v>
      </c>
      <c r="H134" s="967">
        <v>0</v>
      </c>
      <c r="I134" s="876">
        <v>100</v>
      </c>
      <c r="J134" s="876">
        <v>0</v>
      </c>
      <c r="K134" s="763">
        <v>100</v>
      </c>
      <c r="L134" s="763">
        <v>14.49</v>
      </c>
      <c r="M134" s="764"/>
      <c r="N134" s="911">
        <v>1932</v>
      </c>
    </row>
    <row r="135" spans="1:14" x14ac:dyDescent="0.3">
      <c r="A135" s="462" t="s">
        <v>385</v>
      </c>
      <c r="B135" s="462"/>
      <c r="C135" s="670"/>
      <c r="D135" s="246"/>
      <c r="E135" s="1021">
        <v>8000</v>
      </c>
      <c r="F135" s="993">
        <v>8000</v>
      </c>
      <c r="G135" s="967">
        <v>8000</v>
      </c>
      <c r="H135" s="967">
        <v>0</v>
      </c>
      <c r="I135" s="876">
        <v>7000</v>
      </c>
      <c r="J135" s="876">
        <v>6385</v>
      </c>
      <c r="K135" s="763">
        <v>7000</v>
      </c>
      <c r="L135" s="763">
        <v>9952.11</v>
      </c>
      <c r="M135" s="764">
        <v>10000</v>
      </c>
      <c r="N135" s="911">
        <v>6785</v>
      </c>
    </row>
    <row r="136" spans="1:14" x14ac:dyDescent="0.3">
      <c r="A136" s="9" t="s">
        <v>183</v>
      </c>
      <c r="B136" s="49"/>
      <c r="C136" s="49"/>
      <c r="D136" s="49"/>
      <c r="E136" s="1033">
        <f t="shared" ref="E136:N136" si="8">SUM(E134:E135)</f>
        <v>8000</v>
      </c>
      <c r="F136" s="995">
        <f t="shared" ref="F136" si="9">SUM(F134:F135)</f>
        <v>8000</v>
      </c>
      <c r="G136" s="969">
        <v>8000</v>
      </c>
      <c r="H136" s="969">
        <f>SUM(H134+H135)</f>
        <v>0</v>
      </c>
      <c r="I136" s="747">
        <f t="shared" si="8"/>
        <v>7100</v>
      </c>
      <c r="J136" s="747">
        <f t="shared" si="8"/>
        <v>6385</v>
      </c>
      <c r="K136" s="744">
        <f t="shared" si="8"/>
        <v>7100</v>
      </c>
      <c r="L136" s="744">
        <f t="shared" si="8"/>
        <v>9966.6</v>
      </c>
      <c r="M136" s="745">
        <f t="shared" si="8"/>
        <v>10000</v>
      </c>
      <c r="N136" s="909">
        <f t="shared" si="8"/>
        <v>8717</v>
      </c>
    </row>
    <row r="137" spans="1:14" hidden="1" x14ac:dyDescent="0.3">
      <c r="A137" s="9"/>
      <c r="B137" s="49"/>
      <c r="C137" s="49"/>
      <c r="D137" s="49"/>
      <c r="E137" s="1026"/>
      <c r="F137" s="990"/>
      <c r="G137" s="964"/>
      <c r="H137" s="964"/>
      <c r="I137" s="654"/>
      <c r="J137" s="654"/>
      <c r="K137" s="49"/>
      <c r="L137" s="49"/>
      <c r="M137" s="125"/>
      <c r="N137" s="904"/>
    </row>
    <row r="138" spans="1:14" x14ac:dyDescent="0.3">
      <c r="A138" s="9" t="s">
        <v>371</v>
      </c>
      <c r="B138" s="49"/>
      <c r="C138" s="49"/>
      <c r="D138" s="49"/>
      <c r="E138" s="1017"/>
      <c r="F138" s="990"/>
      <c r="G138" s="964"/>
      <c r="H138" s="964"/>
      <c r="I138" s="654"/>
      <c r="J138" s="654"/>
      <c r="K138" s="49"/>
      <c r="L138" s="49"/>
      <c r="M138" s="125"/>
      <c r="N138" s="904"/>
    </row>
    <row r="139" spans="1:14" x14ac:dyDescent="0.3">
      <c r="A139" s="244" t="s">
        <v>370</v>
      </c>
      <c r="B139" s="244"/>
      <c r="C139" s="244"/>
      <c r="D139" s="244"/>
      <c r="E139" s="1032">
        <v>26900</v>
      </c>
      <c r="F139" s="997">
        <v>25200</v>
      </c>
      <c r="G139" s="971">
        <v>12000</v>
      </c>
      <c r="H139" s="971">
        <v>29925.759999999998</v>
      </c>
      <c r="I139" s="754">
        <v>18000</v>
      </c>
      <c r="J139" s="754">
        <v>46290.66</v>
      </c>
      <c r="K139" s="750">
        <v>16000</v>
      </c>
      <c r="L139" s="750">
        <v>10003.94</v>
      </c>
      <c r="M139" s="751">
        <v>20000</v>
      </c>
      <c r="N139" s="910">
        <v>19269</v>
      </c>
    </row>
    <row r="140" spans="1:14" x14ac:dyDescent="0.3">
      <c r="A140" s="49" t="s">
        <v>120</v>
      </c>
      <c r="B140" s="49"/>
      <c r="C140" s="49"/>
      <c r="D140" s="49"/>
      <c r="E140" s="1017"/>
      <c r="F140" s="990"/>
      <c r="G140" s="964"/>
      <c r="H140" s="964"/>
      <c r="I140" s="654"/>
      <c r="J140" s="654"/>
      <c r="K140" s="49"/>
      <c r="L140" s="49"/>
      <c r="M140" s="125"/>
      <c r="N140" s="904"/>
    </row>
    <row r="141" spans="1:14" x14ac:dyDescent="0.3">
      <c r="A141" s="16" t="s">
        <v>242</v>
      </c>
      <c r="B141" s="49"/>
      <c r="C141" s="49"/>
      <c r="D141" s="49"/>
      <c r="E141" s="1017"/>
      <c r="F141" s="990"/>
      <c r="G141" s="964"/>
      <c r="H141" s="964"/>
      <c r="I141" s="654"/>
      <c r="J141" s="654"/>
      <c r="K141" s="49"/>
      <c r="L141" s="49"/>
      <c r="M141" s="125"/>
      <c r="N141" s="904"/>
    </row>
    <row r="142" spans="1:14" x14ac:dyDescent="0.3">
      <c r="A142" s="387" t="s">
        <v>492</v>
      </c>
      <c r="B142" s="244"/>
      <c r="C142" s="244"/>
      <c r="D142" s="244"/>
      <c r="E142" s="1017">
        <v>0</v>
      </c>
      <c r="F142" s="990">
        <v>0</v>
      </c>
      <c r="G142" s="964">
        <v>0</v>
      </c>
      <c r="H142" s="964">
        <v>-2803.52</v>
      </c>
      <c r="I142" s="718">
        <v>3000</v>
      </c>
      <c r="J142" s="718">
        <v>-249.84</v>
      </c>
      <c r="K142" s="721">
        <v>100</v>
      </c>
      <c r="L142" s="721">
        <v>116.82</v>
      </c>
      <c r="M142" s="722"/>
      <c r="N142" s="904">
        <v>9292</v>
      </c>
    </row>
    <row r="143" spans="1:14" x14ac:dyDescent="0.3">
      <c r="A143" s="387" t="s">
        <v>269</v>
      </c>
      <c r="B143" s="244"/>
      <c r="C143" s="244"/>
      <c r="D143" s="244"/>
      <c r="E143" s="1017">
        <v>0</v>
      </c>
      <c r="F143" s="990">
        <v>0</v>
      </c>
      <c r="G143" s="964">
        <v>0</v>
      </c>
      <c r="H143" s="964">
        <v>-4772</v>
      </c>
      <c r="I143" s="715">
        <v>1000</v>
      </c>
      <c r="J143" s="715">
        <v>6012</v>
      </c>
      <c r="K143" s="713">
        <v>1000</v>
      </c>
      <c r="L143" s="713">
        <v>83.52</v>
      </c>
      <c r="M143" s="493"/>
      <c r="N143" s="904">
        <v>841.85</v>
      </c>
    </row>
    <row r="144" spans="1:14" x14ac:dyDescent="0.3">
      <c r="A144" s="244" t="s">
        <v>268</v>
      </c>
      <c r="B144" s="244"/>
      <c r="C144" s="244"/>
      <c r="D144" s="244"/>
      <c r="E144" s="1017">
        <f>E44</f>
        <v>0</v>
      </c>
      <c r="F144" s="990">
        <v>28750</v>
      </c>
      <c r="G144" s="964">
        <v>31387.5</v>
      </c>
      <c r="H144" s="964">
        <v>23190.5</v>
      </c>
      <c r="I144" s="718">
        <v>19500</v>
      </c>
      <c r="J144" s="718">
        <v>23750.58</v>
      </c>
      <c r="K144" s="721">
        <v>40500</v>
      </c>
      <c r="L144" s="721">
        <v>22301.06</v>
      </c>
      <c r="M144" s="493">
        <v>28960</v>
      </c>
      <c r="N144" s="904">
        <v>30326</v>
      </c>
    </row>
    <row r="145" spans="1:14" x14ac:dyDescent="0.3">
      <c r="A145" s="902" t="s">
        <v>458</v>
      </c>
      <c r="B145" s="937">
        <v>13500</v>
      </c>
      <c r="C145" s="937"/>
      <c r="D145" s="920">
        <v>1</v>
      </c>
      <c r="E145" s="1017"/>
      <c r="F145" s="989"/>
      <c r="G145" s="963"/>
      <c r="H145" s="963"/>
      <c r="I145" s="878"/>
      <c r="J145" s="878"/>
      <c r="K145" s="721">
        <f>+D145*B145</f>
        <v>13500</v>
      </c>
      <c r="L145" s="721"/>
      <c r="M145" s="722">
        <v>14000</v>
      </c>
      <c r="N145" s="904"/>
    </row>
    <row r="146" spans="1:14" x14ac:dyDescent="0.3">
      <c r="A146" s="902" t="s">
        <v>459</v>
      </c>
      <c r="B146" s="937">
        <v>13000</v>
      </c>
      <c r="C146" s="937"/>
      <c r="D146" s="920">
        <v>0.5</v>
      </c>
      <c r="E146" s="1017"/>
      <c r="F146" s="989"/>
      <c r="G146" s="963"/>
      <c r="H146" s="963"/>
      <c r="I146" s="718">
        <f>SUM(B146*D146)</f>
        <v>6500</v>
      </c>
      <c r="J146" s="718"/>
      <c r="K146" s="721"/>
      <c r="L146" s="721"/>
      <c r="M146" s="722"/>
      <c r="N146" s="904"/>
    </row>
    <row r="147" spans="1:14" x14ac:dyDescent="0.3">
      <c r="A147" s="902" t="s">
        <v>487</v>
      </c>
      <c r="B147" s="937">
        <f>B14</f>
        <v>12555</v>
      </c>
      <c r="C147" s="937"/>
      <c r="D147" s="920">
        <v>0.5</v>
      </c>
      <c r="E147" s="1017"/>
      <c r="F147" s="989"/>
      <c r="G147" s="963">
        <v>6277.5</v>
      </c>
      <c r="H147" s="963"/>
      <c r="I147" s="718"/>
      <c r="J147" s="718"/>
      <c r="K147" s="721"/>
      <c r="L147" s="721"/>
      <c r="M147" s="722"/>
      <c r="N147" s="904"/>
    </row>
    <row r="148" spans="1:14" x14ac:dyDescent="0.3">
      <c r="A148" s="902" t="s">
        <v>496</v>
      </c>
      <c r="B148" s="937">
        <v>11500</v>
      </c>
      <c r="C148" s="937"/>
      <c r="D148" s="920">
        <v>0.5</v>
      </c>
      <c r="E148" s="1017"/>
      <c r="F148" s="989">
        <v>5750</v>
      </c>
      <c r="G148" s="963"/>
      <c r="H148" s="963"/>
      <c r="I148" s="718"/>
      <c r="J148" s="718"/>
      <c r="K148" s="721"/>
      <c r="L148" s="721"/>
      <c r="M148" s="722"/>
      <c r="N148" s="904"/>
    </row>
    <row r="149" spans="1:14" x14ac:dyDescent="0.3">
      <c r="A149" s="902" t="s">
        <v>509</v>
      </c>
      <c r="B149" s="937">
        <v>11400</v>
      </c>
      <c r="C149" s="937"/>
      <c r="D149" s="920">
        <v>0.5</v>
      </c>
      <c r="E149" s="1017">
        <v>5750</v>
      </c>
      <c r="F149" s="989"/>
      <c r="G149" s="963"/>
      <c r="H149" s="963"/>
      <c r="I149" s="718"/>
      <c r="J149" s="718"/>
      <c r="K149" s="721"/>
      <c r="L149" s="721"/>
      <c r="M149" s="722"/>
      <c r="N149" s="904"/>
    </row>
    <row r="150" spans="1:14" x14ac:dyDescent="0.3">
      <c r="A150" s="938" t="s">
        <v>124</v>
      </c>
      <c r="B150" s="918"/>
      <c r="C150" s="918"/>
      <c r="D150" s="918"/>
      <c r="E150" s="1032">
        <v>7500</v>
      </c>
      <c r="F150" s="997">
        <v>7500</v>
      </c>
      <c r="G150" s="971">
        <v>9500</v>
      </c>
      <c r="H150" s="971">
        <v>8242.82</v>
      </c>
      <c r="I150" s="754">
        <v>10000</v>
      </c>
      <c r="J150" s="754">
        <v>8020.97</v>
      </c>
      <c r="K150" s="750">
        <v>10000</v>
      </c>
      <c r="L150" s="750">
        <v>8326.86</v>
      </c>
      <c r="M150" s="751">
        <v>10500</v>
      </c>
      <c r="N150" s="883">
        <v>9108</v>
      </c>
    </row>
    <row r="151" spans="1:14" x14ac:dyDescent="0.3">
      <c r="A151" s="16" t="s">
        <v>125</v>
      </c>
      <c r="B151" s="49"/>
      <c r="C151" s="49"/>
      <c r="D151" s="49"/>
      <c r="E151" s="1017">
        <f>SUM(E142:E150)</f>
        <v>13250</v>
      </c>
      <c r="F151" s="990">
        <f>SUM(F142:F150)</f>
        <v>42000</v>
      </c>
      <c r="G151" s="964">
        <v>47165</v>
      </c>
      <c r="H151" s="964">
        <f>SUM(H142:H150)</f>
        <v>23857.8</v>
      </c>
      <c r="I151" s="736">
        <f>SUM(I143:I150)-I142</f>
        <v>34000</v>
      </c>
      <c r="J151" s="736">
        <f>SUM(J143:J150)-J142</f>
        <v>38033.39</v>
      </c>
      <c r="K151" s="733">
        <f>SUM(K143:K150)-K142</f>
        <v>64900</v>
      </c>
      <c r="L151" s="733">
        <f>SUM(L143:L150)-L142</f>
        <v>30594.620000000003</v>
      </c>
      <c r="M151" s="734">
        <f>SUM(M142:M150)</f>
        <v>53460</v>
      </c>
      <c r="N151" s="907">
        <f>SUM(N143:N150)-N142</f>
        <v>30983.85</v>
      </c>
    </row>
    <row r="152" spans="1:14" x14ac:dyDescent="0.3">
      <c r="A152" s="48"/>
      <c r="B152" s="49"/>
      <c r="C152" s="49"/>
      <c r="D152" s="49"/>
      <c r="E152" s="1017"/>
      <c r="F152" s="990"/>
      <c r="G152" s="964"/>
      <c r="H152" s="964"/>
      <c r="I152" s="715"/>
      <c r="J152" s="715"/>
      <c r="K152" s="713"/>
      <c r="L152" s="713"/>
      <c r="M152" s="125"/>
      <c r="N152" s="904"/>
    </row>
    <row r="153" spans="1:14" ht="16.2" thickBot="1" x14ac:dyDescent="0.35">
      <c r="A153" s="16" t="s">
        <v>126</v>
      </c>
      <c r="B153" s="49"/>
      <c r="C153" s="49"/>
      <c r="D153" s="898"/>
      <c r="E153" s="1034">
        <f>E86+E96+E117+E131+E136+E151+E139</f>
        <v>760017</v>
      </c>
      <c r="F153" s="998">
        <f>F86+F96+F117+F131+F136+F151+F139</f>
        <v>762620</v>
      </c>
      <c r="G153" s="972">
        <v>771445</v>
      </c>
      <c r="H153" s="773">
        <f t="shared" ref="H153:N153" si="10">H86+H96+H117+H131+H136+H151+H139</f>
        <v>717267.89</v>
      </c>
      <c r="I153" s="773">
        <f t="shared" si="10"/>
        <v>804602</v>
      </c>
      <c r="J153" s="773">
        <f t="shared" si="10"/>
        <v>792789.57000000007</v>
      </c>
      <c r="K153" s="771">
        <f t="shared" si="10"/>
        <v>782239</v>
      </c>
      <c r="L153" s="771">
        <f t="shared" si="10"/>
        <v>717535.21</v>
      </c>
      <c r="M153" s="771">
        <f t="shared" si="10"/>
        <v>761865</v>
      </c>
      <c r="N153" s="912">
        <f t="shared" si="10"/>
        <v>705755.85</v>
      </c>
    </row>
    <row r="154" spans="1:14" ht="16.2" thickTop="1" x14ac:dyDescent="0.3">
      <c r="A154" s="48"/>
      <c r="B154" s="49"/>
      <c r="C154" s="49"/>
      <c r="D154" s="49"/>
      <c r="E154" s="1017"/>
      <c r="F154" s="990"/>
      <c r="G154" s="964"/>
      <c r="H154" s="964"/>
      <c r="I154" s="715"/>
      <c r="J154" s="715"/>
      <c r="K154" s="713"/>
      <c r="L154" s="713"/>
      <c r="M154" s="125"/>
      <c r="N154" s="904"/>
    </row>
    <row r="155" spans="1:14" x14ac:dyDescent="0.3">
      <c r="A155" s="16" t="s">
        <v>127</v>
      </c>
      <c r="E155" s="1031"/>
      <c r="F155" s="992"/>
      <c r="G155" s="966"/>
      <c r="H155" s="966"/>
      <c r="I155" s="710"/>
      <c r="J155" s="710"/>
      <c r="K155" s="776"/>
      <c r="L155" s="776"/>
      <c r="M155" s="886"/>
      <c r="N155" s="913"/>
    </row>
    <row r="156" spans="1:14" ht="16.2" thickBot="1" x14ac:dyDescent="0.35">
      <c r="A156" s="16" t="s">
        <v>128</v>
      </c>
      <c r="B156" s="49"/>
      <c r="C156" s="49"/>
      <c r="D156" s="49"/>
      <c r="E156" s="1035">
        <f>E53-E153</f>
        <v>4083</v>
      </c>
      <c r="F156" s="999">
        <f>F53-F153</f>
        <v>20</v>
      </c>
      <c r="G156" s="973">
        <v>145</v>
      </c>
      <c r="H156" s="782">
        <f t="shared" ref="H156:N156" si="11">H53-H153</f>
        <v>15614.790000000037</v>
      </c>
      <c r="I156" s="782">
        <f t="shared" si="11"/>
        <v>4048</v>
      </c>
      <c r="J156" s="782">
        <f t="shared" si="11"/>
        <v>-37907.580000000191</v>
      </c>
      <c r="K156" s="779">
        <f t="shared" si="11"/>
        <v>9211</v>
      </c>
      <c r="L156" s="779">
        <f t="shared" si="11"/>
        <v>41607.080000000075</v>
      </c>
      <c r="M156" s="780">
        <f t="shared" si="11"/>
        <v>21145</v>
      </c>
      <c r="N156" s="914">
        <f t="shared" si="11"/>
        <v>37092.150000000023</v>
      </c>
    </row>
    <row r="157" spans="1:14" ht="16.2" thickTop="1" x14ac:dyDescent="0.3">
      <c r="A157" s="704"/>
      <c r="B157" s="49"/>
      <c r="C157" s="49"/>
      <c r="D157" s="49"/>
      <c r="E157" s="1027"/>
      <c r="F157" s="986"/>
      <c r="G157" s="960"/>
      <c r="H157" s="960"/>
      <c r="I157" s="654"/>
      <c r="J157" s="654"/>
      <c r="K157" s="49"/>
      <c r="L157" s="49"/>
      <c r="M157" s="125"/>
      <c r="N157" s="904"/>
    </row>
    <row r="158" spans="1:14" ht="16.2" thickBot="1" x14ac:dyDescent="0.35">
      <c r="A158" s="104"/>
      <c r="B158" s="105"/>
      <c r="C158" s="105"/>
      <c r="D158" s="105"/>
      <c r="E158" s="1028"/>
      <c r="F158" s="1000"/>
      <c r="G158" s="974"/>
      <c r="H158" s="974"/>
      <c r="I158" s="677"/>
      <c r="J158" s="677"/>
      <c r="K158" s="105"/>
      <c r="L158" s="105"/>
      <c r="M158" s="786"/>
      <c r="N158" s="915"/>
    </row>
    <row r="159" spans="1:14" ht="16.2" thickTop="1" x14ac:dyDescent="0.3">
      <c r="A159" s="19" t="s">
        <v>129</v>
      </c>
      <c r="B159" s="87"/>
      <c r="C159" s="87"/>
      <c r="D159" s="87"/>
      <c r="E159" s="1029"/>
      <c r="F159" s="1001"/>
      <c r="G159" s="975"/>
      <c r="H159" s="975"/>
      <c r="I159" s="678"/>
      <c r="J159" s="678"/>
      <c r="K159" s="87"/>
      <c r="L159" s="87"/>
      <c r="M159" s="792"/>
      <c r="N159" s="916"/>
    </row>
    <row r="160" spans="1:14" x14ac:dyDescent="0.3">
      <c r="A160" s="48"/>
      <c r="B160" s="49"/>
      <c r="C160" s="49"/>
      <c r="D160" s="49"/>
      <c r="E160" s="1027"/>
      <c r="F160" s="986"/>
      <c r="G160" s="960"/>
      <c r="H160" s="960"/>
      <c r="I160" s="715"/>
      <c r="J160" s="715"/>
      <c r="K160" s="713"/>
      <c r="L160" s="713"/>
      <c r="M160" s="125"/>
      <c r="N160" s="904"/>
    </row>
    <row r="161" spans="1:14" x14ac:dyDescent="0.3">
      <c r="A161" s="89" t="s">
        <v>323</v>
      </c>
      <c r="B161" s="462"/>
      <c r="C161" s="462"/>
      <c r="D161" s="462"/>
      <c r="E161" s="1017">
        <v>42850</v>
      </c>
      <c r="F161" s="989">
        <v>58100</v>
      </c>
      <c r="G161" s="944">
        <v>53500</v>
      </c>
      <c r="H161" s="944">
        <v>75462.2</v>
      </c>
      <c r="I161" s="718">
        <v>74740</v>
      </c>
      <c r="J161" s="718">
        <v>80907.75</v>
      </c>
      <c r="K161" s="713">
        <v>65490</v>
      </c>
      <c r="L161" s="713">
        <v>65490.12</v>
      </c>
      <c r="M161" s="493">
        <v>60824</v>
      </c>
      <c r="N161" s="904">
        <v>69216</v>
      </c>
    </row>
    <row r="162" spans="1:14" x14ac:dyDescent="0.3">
      <c r="A162" s="89" t="s">
        <v>510</v>
      </c>
      <c r="B162" s="462"/>
      <c r="C162" s="462"/>
      <c r="D162" s="462"/>
      <c r="E162" s="1017">
        <v>45803.69</v>
      </c>
      <c r="F162" s="989"/>
      <c r="G162" s="944"/>
      <c r="H162" s="944"/>
      <c r="I162" s="718"/>
      <c r="J162" s="718"/>
      <c r="K162" s="713"/>
      <c r="L162" s="713"/>
      <c r="M162" s="493"/>
      <c r="N162" s="904"/>
    </row>
    <row r="163" spans="1:14" x14ac:dyDescent="0.3">
      <c r="A163" s="48"/>
      <c r="B163" s="462"/>
      <c r="C163" s="462"/>
      <c r="D163" s="462"/>
      <c r="E163" s="1017"/>
      <c r="F163" s="989"/>
      <c r="G163" s="944"/>
      <c r="H163" s="944"/>
      <c r="I163" s="718"/>
      <c r="J163" s="718"/>
      <c r="K163" s="713"/>
      <c r="L163" s="713"/>
      <c r="M163" s="493"/>
      <c r="N163" s="904"/>
    </row>
    <row r="164" spans="1:14" x14ac:dyDescent="0.3">
      <c r="A164" s="16" t="s">
        <v>134</v>
      </c>
      <c r="B164" s="462"/>
      <c r="C164" s="462"/>
      <c r="D164" s="462"/>
      <c r="E164" s="1017"/>
      <c r="F164" s="989"/>
      <c r="G164" s="944"/>
      <c r="H164" s="944"/>
      <c r="I164" s="718"/>
      <c r="J164" s="718"/>
      <c r="K164" s="713"/>
      <c r="L164" s="713"/>
      <c r="M164" s="493"/>
      <c r="N164" s="904"/>
    </row>
    <row r="165" spans="1:14" x14ac:dyDescent="0.3">
      <c r="A165" s="207" t="str">
        <f>$A11</f>
        <v>FY 2012-2013</v>
      </c>
      <c r="B165" s="463">
        <f>B11</f>
        <v>13302</v>
      </c>
      <c r="C165" s="463"/>
      <c r="D165" s="464">
        <f>D39</f>
        <v>2</v>
      </c>
      <c r="E165" s="1017"/>
      <c r="F165" s="989"/>
      <c r="G165" s="944"/>
      <c r="H165" s="944"/>
      <c r="I165" s="730"/>
      <c r="J165" s="730"/>
      <c r="K165" s="800"/>
      <c r="L165" s="800"/>
      <c r="M165" s="801">
        <f>B165*D165</f>
        <v>26604</v>
      </c>
      <c r="N165" s="904">
        <f>+N39</f>
        <v>26600</v>
      </c>
    </row>
    <row r="166" spans="1:14" x14ac:dyDescent="0.3">
      <c r="A166" s="207" t="s">
        <v>390</v>
      </c>
      <c r="B166" s="463">
        <v>13500</v>
      </c>
      <c r="C166" s="463"/>
      <c r="D166" s="464">
        <v>3</v>
      </c>
      <c r="E166" s="1017"/>
      <c r="F166" s="989"/>
      <c r="G166" s="944"/>
      <c r="H166" s="944"/>
      <c r="I166" s="931"/>
      <c r="J166" s="931"/>
      <c r="K166" s="800">
        <f>+D166*B166</f>
        <v>40500</v>
      </c>
      <c r="L166" s="800">
        <v>37718.69</v>
      </c>
      <c r="M166" s="801"/>
      <c r="N166" s="906"/>
    </row>
    <row r="167" spans="1:14" x14ac:dyDescent="0.3">
      <c r="A167" s="207" t="s">
        <v>434</v>
      </c>
      <c r="B167" s="463">
        <v>13000</v>
      </c>
      <c r="C167" s="463"/>
      <c r="D167" s="464">
        <v>1.5</v>
      </c>
      <c r="E167" s="1017"/>
      <c r="F167" s="989"/>
      <c r="G167" s="944"/>
      <c r="H167" s="944"/>
      <c r="I167" s="730">
        <f>+D167*B167</f>
        <v>19500</v>
      </c>
      <c r="J167" s="730">
        <v>18305.03</v>
      </c>
      <c r="K167" s="800"/>
      <c r="L167" s="800"/>
      <c r="M167" s="801"/>
      <c r="N167" s="906"/>
    </row>
    <row r="168" spans="1:14" x14ac:dyDescent="0.3">
      <c r="A168" s="207" t="s">
        <v>483</v>
      </c>
      <c r="B168" s="463">
        <f>B14</f>
        <v>12555</v>
      </c>
      <c r="C168" s="463"/>
      <c r="D168" s="464">
        <v>2.5</v>
      </c>
      <c r="E168" s="1017"/>
      <c r="F168" s="989"/>
      <c r="G168" s="944">
        <v>31387.5</v>
      </c>
      <c r="H168" s="944">
        <v>29669.49</v>
      </c>
      <c r="I168" s="730"/>
      <c r="J168" s="730"/>
      <c r="K168" s="800"/>
      <c r="L168" s="800"/>
      <c r="M168" s="801"/>
      <c r="N168" s="906"/>
    </row>
    <row r="169" spans="1:14" x14ac:dyDescent="0.3">
      <c r="A169" s="207" t="s">
        <v>495</v>
      </c>
      <c r="B169" s="463">
        <v>11500</v>
      </c>
      <c r="C169" s="463"/>
      <c r="D169" s="464">
        <v>2.5</v>
      </c>
      <c r="E169" s="1017"/>
      <c r="F169" s="989">
        <v>28750</v>
      </c>
      <c r="G169" s="944"/>
      <c r="H169" s="944"/>
      <c r="I169" s="730"/>
      <c r="J169" s="730"/>
      <c r="K169" s="800"/>
      <c r="L169" s="800"/>
      <c r="M169" s="801"/>
      <c r="N169" s="906"/>
    </row>
    <row r="170" spans="1:14" x14ac:dyDescent="0.3">
      <c r="A170" s="207" t="s">
        <v>506</v>
      </c>
      <c r="B170" s="463">
        <v>11400</v>
      </c>
      <c r="C170" s="463"/>
      <c r="D170" s="464">
        <v>0</v>
      </c>
      <c r="E170" s="1017"/>
      <c r="F170" s="989"/>
      <c r="G170" s="944"/>
      <c r="H170" s="944"/>
      <c r="I170" s="730"/>
      <c r="J170" s="730"/>
      <c r="K170" s="800"/>
      <c r="L170" s="800"/>
      <c r="M170" s="801"/>
      <c r="N170" s="906"/>
    </row>
    <row r="171" spans="1:14" x14ac:dyDescent="0.3">
      <c r="A171" s="207"/>
      <c r="B171" s="468"/>
      <c r="C171" s="468"/>
      <c r="D171" s="238"/>
      <c r="E171" s="1017"/>
      <c r="F171" s="990"/>
      <c r="G171" s="964"/>
      <c r="H171" s="964"/>
      <c r="I171" s="730"/>
      <c r="J171" s="730"/>
      <c r="K171" s="726"/>
      <c r="L171" s="726"/>
      <c r="M171" s="801"/>
      <c r="N171" s="906"/>
    </row>
    <row r="172" spans="1:14" x14ac:dyDescent="0.3">
      <c r="A172" s="48" t="s">
        <v>135</v>
      </c>
      <c r="B172" s="244"/>
      <c r="C172" s="244"/>
      <c r="D172" s="244"/>
      <c r="E172" s="1036">
        <f>SUM(E161:E171)</f>
        <v>88653.69</v>
      </c>
      <c r="F172" s="1002">
        <f>SUM(F161:F171)</f>
        <v>86850</v>
      </c>
      <c r="G172" s="951">
        <f>SUM(G161:G171)</f>
        <v>84887.5</v>
      </c>
      <c r="H172" s="951">
        <f>+H161+H168</f>
        <v>105131.69</v>
      </c>
      <c r="I172" s="932">
        <f>+I161+I167</f>
        <v>94240</v>
      </c>
      <c r="J172" s="932">
        <f>+J161+J167</f>
        <v>99212.78</v>
      </c>
      <c r="K172" s="933">
        <f>+K161+K166</f>
        <v>105990</v>
      </c>
      <c r="L172" s="933">
        <f>+L161+L166</f>
        <v>103208.81</v>
      </c>
      <c r="M172" s="934">
        <f>SUM(M161:M165)</f>
        <v>87428</v>
      </c>
      <c r="N172" s="935">
        <f>SUM(N161:N165)</f>
        <v>95816</v>
      </c>
    </row>
    <row r="173" spans="1:14" x14ac:dyDescent="0.3">
      <c r="A173" s="48"/>
      <c r="B173" s="244"/>
      <c r="C173" s="244"/>
      <c r="D173" s="244"/>
      <c r="E173" s="1017"/>
      <c r="F173" s="990"/>
      <c r="G173" s="964"/>
      <c r="H173" s="964"/>
      <c r="I173" s="715" t="s">
        <v>10</v>
      </c>
      <c r="J173" s="715"/>
      <c r="K173" s="713" t="s">
        <v>10</v>
      </c>
      <c r="L173" s="713"/>
      <c r="M173" s="493"/>
      <c r="N173" s="904"/>
    </row>
    <row r="174" spans="1:14" x14ac:dyDescent="0.3">
      <c r="A174" s="16" t="s">
        <v>136</v>
      </c>
      <c r="B174" s="244"/>
      <c r="C174" s="244"/>
      <c r="D174" s="244"/>
      <c r="E174" s="1017"/>
      <c r="F174" s="990"/>
      <c r="G174" s="964"/>
      <c r="H174" s="964"/>
      <c r="I174" s="715"/>
      <c r="J174" s="715"/>
      <c r="K174" s="713"/>
      <c r="L174" s="713"/>
      <c r="M174" s="493"/>
      <c r="N174" s="904"/>
    </row>
    <row r="175" spans="1:14" x14ac:dyDescent="0.3">
      <c r="A175" s="48" t="s">
        <v>383</v>
      </c>
      <c r="B175" s="504">
        <v>67</v>
      </c>
      <c r="C175" s="504"/>
      <c r="D175" s="245">
        <v>550</v>
      </c>
      <c r="E175" s="1021"/>
      <c r="F175" s="1003"/>
      <c r="G175" s="976"/>
      <c r="H175" s="976"/>
      <c r="I175" s="715"/>
      <c r="J175" s="715"/>
      <c r="K175" s="713"/>
      <c r="L175" s="713"/>
      <c r="M175" s="493">
        <f>B175*D175</f>
        <v>36850</v>
      </c>
      <c r="N175" s="904">
        <v>30326</v>
      </c>
    </row>
    <row r="176" spans="1:14" x14ac:dyDescent="0.3">
      <c r="A176" s="48" t="s">
        <v>420</v>
      </c>
      <c r="B176" s="504">
        <v>25</v>
      </c>
      <c r="C176" s="504"/>
      <c r="D176" s="245">
        <v>1250</v>
      </c>
      <c r="E176" s="1021"/>
      <c r="F176" s="1003"/>
      <c r="G176" s="976"/>
      <c r="H176" s="976"/>
      <c r="I176" s="847"/>
      <c r="J176" s="847"/>
      <c r="K176" s="713">
        <f>B176*D176</f>
        <v>31250</v>
      </c>
      <c r="L176" s="713">
        <v>22301.06</v>
      </c>
      <c r="M176" s="493"/>
      <c r="N176" s="904"/>
    </row>
    <row r="177" spans="1:14" x14ac:dyDescent="0.3">
      <c r="A177" s="895" t="s">
        <v>461</v>
      </c>
      <c r="B177" s="504">
        <v>67</v>
      </c>
      <c r="D177" s="245">
        <v>700</v>
      </c>
      <c r="E177" s="1021"/>
      <c r="F177" s="1003"/>
      <c r="G177" s="976"/>
      <c r="H177" s="976"/>
      <c r="I177" s="715">
        <f>B177*D177</f>
        <v>46900</v>
      </c>
      <c r="J177" s="715">
        <v>23750.58</v>
      </c>
    </row>
    <row r="178" spans="1:14" x14ac:dyDescent="0.3">
      <c r="A178" s="895" t="s">
        <v>497</v>
      </c>
      <c r="B178" s="504">
        <v>65</v>
      </c>
      <c r="D178" s="245">
        <v>750</v>
      </c>
      <c r="E178" s="1021"/>
      <c r="F178" s="1003"/>
      <c r="G178" s="953">
        <f>B178*D178</f>
        <v>48750</v>
      </c>
      <c r="H178" s="953">
        <v>23190.5</v>
      </c>
      <c r="I178" s="715"/>
      <c r="J178" s="715"/>
    </row>
    <row r="179" spans="1:14" x14ac:dyDescent="0.3">
      <c r="A179" s="895" t="s">
        <v>498</v>
      </c>
      <c r="B179" s="504">
        <v>20</v>
      </c>
      <c r="D179" s="245">
        <v>2200</v>
      </c>
      <c r="E179" s="1021"/>
      <c r="F179" s="1003">
        <v>44000</v>
      </c>
      <c r="G179" s="953"/>
      <c r="H179" s="953"/>
      <c r="I179" s="715"/>
      <c r="J179" s="715"/>
    </row>
    <row r="180" spans="1:14" x14ac:dyDescent="0.3">
      <c r="A180" s="895" t="s">
        <v>508</v>
      </c>
      <c r="B180" s="981">
        <v>65</v>
      </c>
      <c r="C180" s="153"/>
      <c r="D180" s="246">
        <v>400</v>
      </c>
      <c r="E180" s="1021">
        <v>26000</v>
      </c>
      <c r="F180" s="1003"/>
      <c r="G180" s="976"/>
      <c r="H180" s="976"/>
      <c r="I180" s="715"/>
      <c r="J180" s="715"/>
    </row>
    <row r="181" spans="1:14" ht="16.2" thickBot="1" x14ac:dyDescent="0.35">
      <c r="A181" s="16" t="s">
        <v>358</v>
      </c>
      <c r="B181" s="244"/>
      <c r="C181" s="244"/>
      <c r="D181" s="244"/>
      <c r="E181" s="1037">
        <f>E172-E180</f>
        <v>62653.69</v>
      </c>
      <c r="F181" s="994">
        <v>42850</v>
      </c>
      <c r="G181" s="952">
        <f>G172-G178</f>
        <v>36137.5</v>
      </c>
      <c r="H181" s="952">
        <f>H172-SUM(H175:H178)</f>
        <v>81941.19</v>
      </c>
      <c r="I181" s="813">
        <f>I172-SUM(I175:I177)</f>
        <v>47340</v>
      </c>
      <c r="J181" s="813">
        <f>J172-SUM(J175:J177)</f>
        <v>75462.2</v>
      </c>
      <c r="K181" s="810">
        <f>K172-SUM(K175:K176)</f>
        <v>74740</v>
      </c>
      <c r="L181" s="810">
        <f>L172-SUM(L175:L176)</f>
        <v>80907.75</v>
      </c>
      <c r="M181" s="811">
        <f>M172-SUM(M175:M175)</f>
        <v>50578</v>
      </c>
      <c r="N181" s="917">
        <f>N172-SUM(N175:N175)</f>
        <v>65490</v>
      </c>
    </row>
    <row r="182" spans="1:14" ht="16.2" thickTop="1" x14ac:dyDescent="0.3">
      <c r="A182" s="16"/>
      <c r="B182" s="49"/>
      <c r="C182" s="49"/>
      <c r="D182" s="49"/>
      <c r="E182" s="1017"/>
      <c r="F182" s="990"/>
      <c r="G182" s="964"/>
      <c r="H182" s="964"/>
      <c r="I182" s="654"/>
      <c r="J182" s="654"/>
      <c r="K182" s="49"/>
      <c r="L182" s="49"/>
      <c r="M182" s="125"/>
      <c r="N182" s="904"/>
    </row>
    <row r="183" spans="1:14" x14ac:dyDescent="0.3">
      <c r="A183" s="275"/>
      <c r="B183" s="49"/>
      <c r="C183" s="49"/>
      <c r="D183" s="49"/>
      <c r="E183" s="1027"/>
      <c r="F183" s="986"/>
      <c r="G183" s="960"/>
      <c r="H183" s="960"/>
      <c r="I183" s="654"/>
      <c r="J183" s="654"/>
      <c r="K183" s="49"/>
      <c r="L183" s="49"/>
      <c r="M183" s="125"/>
      <c r="N183" s="904"/>
    </row>
    <row r="184" spans="1:14" ht="16.2" thickBot="1" x14ac:dyDescent="0.35">
      <c r="A184" s="104"/>
      <c r="B184" s="105"/>
      <c r="C184" s="105"/>
      <c r="D184" s="105"/>
      <c r="E184" s="1028"/>
      <c r="F184" s="1000"/>
      <c r="G184" s="974"/>
      <c r="H184" s="974"/>
      <c r="I184" s="677"/>
      <c r="J184" s="677"/>
      <c r="K184" s="105"/>
      <c r="L184" s="105"/>
      <c r="M184" s="786"/>
      <c r="N184" s="915"/>
    </row>
    <row r="185" spans="1:14" ht="16.2" thickTop="1" x14ac:dyDescent="0.3">
      <c r="A185" s="19" t="s">
        <v>357</v>
      </c>
      <c r="B185" s="87"/>
      <c r="C185" s="87"/>
      <c r="D185" s="87"/>
      <c r="E185" s="1029"/>
      <c r="F185" s="1001"/>
      <c r="G185" s="975"/>
      <c r="H185" s="975"/>
      <c r="I185" s="678"/>
      <c r="J185" s="678"/>
      <c r="K185" s="87"/>
      <c r="L185" s="87"/>
      <c r="M185" s="792"/>
      <c r="N185" s="916"/>
    </row>
    <row r="186" spans="1:14" x14ac:dyDescent="0.3">
      <c r="A186" s="48"/>
      <c r="B186" s="49"/>
      <c r="C186" s="49"/>
      <c r="D186" s="49"/>
      <c r="E186" s="1027"/>
      <c r="F186" s="986"/>
      <c r="G186" s="960"/>
      <c r="H186" s="960"/>
      <c r="I186" s="654"/>
      <c r="J186" s="654"/>
      <c r="K186" s="49"/>
      <c r="L186" s="49"/>
      <c r="M186" s="125"/>
      <c r="N186" s="904"/>
    </row>
    <row r="187" spans="1:14" x14ac:dyDescent="0.3">
      <c r="A187" s="48" t="s">
        <v>144</v>
      </c>
      <c r="B187" s="49"/>
      <c r="C187" s="49"/>
      <c r="D187" s="49"/>
      <c r="E187" s="1038">
        <v>48</v>
      </c>
      <c r="F187" s="1004">
        <v>43.5</v>
      </c>
      <c r="G187" s="941">
        <v>41.5</v>
      </c>
      <c r="H187" s="941">
        <v>41.5</v>
      </c>
      <c r="I187" s="715">
        <v>41.5</v>
      </c>
      <c r="J187" s="715">
        <v>41.5</v>
      </c>
      <c r="K187" s="713">
        <v>39</v>
      </c>
      <c r="L187" s="713">
        <v>39</v>
      </c>
      <c r="M187" s="816">
        <v>38</v>
      </c>
      <c r="N187" s="904">
        <v>38</v>
      </c>
    </row>
    <row r="188" spans="1:14" x14ac:dyDescent="0.3">
      <c r="A188" s="48"/>
      <c r="B188" s="49"/>
      <c r="C188" s="49"/>
      <c r="D188" s="49"/>
      <c r="E188" s="1017"/>
      <c r="F188" s="990"/>
      <c r="G188" s="941"/>
      <c r="H188" s="941"/>
      <c r="I188" s="715"/>
      <c r="J188" s="715"/>
      <c r="K188" s="125"/>
      <c r="L188" s="125"/>
      <c r="M188" s="816"/>
      <c r="N188" s="904"/>
    </row>
    <row r="189" spans="1:14" x14ac:dyDescent="0.3">
      <c r="A189" s="48" t="s">
        <v>146</v>
      </c>
      <c r="B189" s="49"/>
      <c r="C189" s="49"/>
      <c r="D189" s="49"/>
      <c r="E189" s="1017">
        <v>0</v>
      </c>
      <c r="F189" s="990">
        <v>0</v>
      </c>
      <c r="G189" s="941">
        <v>0</v>
      </c>
      <c r="H189" s="941"/>
      <c r="I189" s="715">
        <v>0</v>
      </c>
      <c r="J189" s="715">
        <v>0</v>
      </c>
      <c r="K189" s="713">
        <v>0</v>
      </c>
      <c r="L189" s="713">
        <v>0</v>
      </c>
      <c r="M189" s="816">
        <v>0</v>
      </c>
      <c r="N189" s="904"/>
    </row>
    <row r="190" spans="1:14" x14ac:dyDescent="0.3">
      <c r="A190" s="48"/>
      <c r="B190" s="49"/>
      <c r="C190" s="49"/>
      <c r="D190" s="49"/>
      <c r="E190" s="1017"/>
      <c r="F190" s="990"/>
      <c r="G190" s="941"/>
      <c r="H190" s="941"/>
      <c r="I190" s="715"/>
      <c r="J190" s="715"/>
      <c r="K190" s="713"/>
      <c r="L190" s="713"/>
      <c r="M190" s="816"/>
      <c r="N190" s="904"/>
    </row>
    <row r="191" spans="1:14" x14ac:dyDescent="0.3">
      <c r="A191" s="48" t="s">
        <v>302</v>
      </c>
      <c r="B191" s="49"/>
      <c r="C191" s="49"/>
      <c r="D191" s="49"/>
      <c r="E191" s="1039">
        <f>D44</f>
        <v>0</v>
      </c>
      <c r="F191" s="1005">
        <v>2.5</v>
      </c>
      <c r="G191" s="947">
        <v>2.5</v>
      </c>
      <c r="H191" s="947">
        <v>2.5</v>
      </c>
      <c r="I191" s="754">
        <v>1.5</v>
      </c>
      <c r="J191" s="754">
        <v>1.5</v>
      </c>
      <c r="K191" s="750">
        <v>3</v>
      </c>
      <c r="L191" s="750">
        <v>3</v>
      </c>
      <c r="M191" s="805">
        <v>2</v>
      </c>
      <c r="N191" s="910">
        <v>2</v>
      </c>
    </row>
    <row r="192" spans="1:14" x14ac:dyDescent="0.3">
      <c r="A192" s="48"/>
      <c r="B192" s="49"/>
      <c r="C192" s="49"/>
      <c r="D192" s="49"/>
      <c r="E192" s="1017"/>
      <c r="F192" s="990"/>
      <c r="G192" s="941"/>
      <c r="H192" s="941"/>
      <c r="I192" s="715"/>
      <c r="J192" s="715"/>
      <c r="K192" s="713"/>
      <c r="L192" s="713"/>
      <c r="M192" s="816"/>
      <c r="N192" s="904"/>
    </row>
    <row r="193" spans="1:14" ht="16.2" thickBot="1" x14ac:dyDescent="0.35">
      <c r="A193" s="16" t="s">
        <v>149</v>
      </c>
      <c r="B193" s="49"/>
      <c r="C193" s="49"/>
      <c r="D193" s="49"/>
      <c r="E193" s="1040">
        <f t="shared" ref="E193:L193" si="12">SUM(E187:E192)</f>
        <v>48</v>
      </c>
      <c r="F193" s="1006">
        <f t="shared" ref="F193" si="13">SUM(F187:F192)</f>
        <v>46</v>
      </c>
      <c r="G193" s="954">
        <f t="shared" si="12"/>
        <v>44</v>
      </c>
      <c r="H193" s="954">
        <f t="shared" si="12"/>
        <v>44</v>
      </c>
      <c r="I193" s="788">
        <f t="shared" si="12"/>
        <v>43</v>
      </c>
      <c r="J193" s="788">
        <f t="shared" si="12"/>
        <v>43</v>
      </c>
      <c r="K193" s="785">
        <f t="shared" si="12"/>
        <v>42</v>
      </c>
      <c r="L193" s="785">
        <f t="shared" si="12"/>
        <v>42</v>
      </c>
      <c r="M193" s="819">
        <f>SUM(M187:M191)</f>
        <v>40</v>
      </c>
      <c r="N193" s="912">
        <f>SUM(N187:N192)</f>
        <v>40</v>
      </c>
    </row>
    <row r="194" spans="1:14" ht="16.8" thickTop="1" thickBot="1" x14ac:dyDescent="0.35">
      <c r="A194" s="104"/>
      <c r="B194" s="104"/>
      <c r="C194" s="104"/>
      <c r="D194" s="104"/>
      <c r="E194" s="1030"/>
      <c r="F194" s="1007"/>
      <c r="G194" s="977"/>
      <c r="H194" s="977"/>
      <c r="I194" s="104"/>
      <c r="J194" s="104"/>
      <c r="K194" s="104"/>
      <c r="L194" s="104"/>
      <c r="M194" s="104"/>
      <c r="N194" s="484"/>
    </row>
    <row r="195" spans="1:14" ht="16.2" thickTop="1" x14ac:dyDescent="0.3">
      <c r="A195" s="48"/>
      <c r="B195" s="48"/>
      <c r="C195" s="48"/>
      <c r="D195" s="48"/>
      <c r="E195" s="1023"/>
      <c r="F195" s="1008"/>
      <c r="G195" s="978"/>
      <c r="H195" s="978"/>
      <c r="I195" s="48"/>
      <c r="J195" s="48"/>
      <c r="K195" s="48"/>
      <c r="L195" s="48"/>
      <c r="M195" s="48"/>
      <c r="N195" s="207"/>
    </row>
    <row r="196" spans="1:14" ht="16.2" x14ac:dyDescent="0.35">
      <c r="A196" s="48" t="s">
        <v>184</v>
      </c>
      <c r="B196" s="695"/>
      <c r="C196" s="695"/>
      <c r="D196" s="702"/>
      <c r="E196" s="1024"/>
      <c r="F196" s="1009"/>
      <c r="G196" s="927"/>
      <c r="H196" s="927"/>
      <c r="I196" s="48"/>
      <c r="J196" s="48"/>
      <c r="K196" s="48"/>
      <c r="L196" s="207"/>
      <c r="N196" s="207"/>
    </row>
    <row r="197" spans="1:14" x14ac:dyDescent="0.3">
      <c r="A197" s="89"/>
      <c r="B197" s="48"/>
      <c r="C197" s="48"/>
      <c r="I197" s="48"/>
      <c r="J197" s="48"/>
      <c r="K197" s="48"/>
      <c r="L197" s="207"/>
      <c r="N197" s="207"/>
    </row>
    <row r="198" spans="1:14" ht="16.2" x14ac:dyDescent="0.35">
      <c r="A198" s="702"/>
      <c r="E198" s="1024"/>
      <c r="F198" s="1009"/>
      <c r="G198" s="927"/>
      <c r="H198" s="927"/>
      <c r="L198" s="153"/>
    </row>
    <row r="199" spans="1:14" ht="16.2" x14ac:dyDescent="0.35">
      <c r="A199" s="702"/>
      <c r="D199" s="702"/>
      <c r="L199" s="153"/>
    </row>
    <row r="200" spans="1:14" ht="16.2" x14ac:dyDescent="0.35">
      <c r="D200" s="702"/>
      <c r="E200" s="1024"/>
      <c r="F200" s="1009"/>
      <c r="G200" s="927"/>
      <c r="H200" s="927"/>
      <c r="L200" s="153"/>
    </row>
    <row r="201" spans="1:14" ht="16.2" x14ac:dyDescent="0.35">
      <c r="A201" s="702"/>
      <c r="L201" s="153"/>
    </row>
    <row r="202" spans="1:14" ht="16.2" x14ac:dyDescent="0.35">
      <c r="A202" s="702"/>
      <c r="D202" s="702"/>
      <c r="L202" s="153"/>
    </row>
    <row r="203" spans="1:14" ht="16.2" x14ac:dyDescent="0.35">
      <c r="D203" s="702"/>
      <c r="L203" s="153"/>
    </row>
    <row r="204" spans="1:14" ht="16.2" x14ac:dyDescent="0.35">
      <c r="D204" s="702"/>
      <c r="E204" s="1024"/>
      <c r="F204" s="1009"/>
      <c r="G204" s="927"/>
      <c r="H204" s="927"/>
      <c r="L204" s="153"/>
    </row>
    <row r="205" spans="1:14" x14ac:dyDescent="0.3">
      <c r="L205" s="153"/>
    </row>
    <row r="206" spans="1:14" ht="16.2" x14ac:dyDescent="0.35">
      <c r="A206" s="702"/>
      <c r="D206" s="702"/>
      <c r="E206" s="1024"/>
      <c r="F206" s="1009"/>
      <c r="G206" s="927"/>
      <c r="H206" s="927"/>
      <c r="L206" s="153"/>
    </row>
    <row r="207" spans="1:14" ht="16.2" x14ac:dyDescent="0.35">
      <c r="A207" s="702"/>
      <c r="L207" s="153"/>
    </row>
    <row r="208" spans="1:14" ht="16.2" x14ac:dyDescent="0.35">
      <c r="A208" s="702"/>
      <c r="D208" s="702"/>
      <c r="E208" s="1024"/>
      <c r="F208" s="1009"/>
      <c r="G208" s="927"/>
      <c r="H208" s="927"/>
      <c r="L208" s="153"/>
    </row>
    <row r="209" spans="1:12" ht="16.2" x14ac:dyDescent="0.35">
      <c r="A209" s="702"/>
      <c r="L209" s="153"/>
    </row>
    <row r="210" spans="1:12" ht="16.2" x14ac:dyDescent="0.35">
      <c r="D210" s="702"/>
      <c r="E210" s="1024"/>
      <c r="F210" s="1009"/>
      <c r="G210" s="927"/>
      <c r="H210" s="927"/>
      <c r="L210" s="153"/>
    </row>
    <row r="211" spans="1:12" x14ac:dyDescent="0.3">
      <c r="L211" s="153"/>
    </row>
    <row r="212" spans="1:12" ht="16.2" x14ac:dyDescent="0.35">
      <c r="D212" s="702"/>
      <c r="E212" s="1024"/>
      <c r="F212" s="1009"/>
      <c r="G212" s="927"/>
      <c r="H212" s="927"/>
      <c r="L212" s="153"/>
    </row>
    <row r="213" spans="1:12" x14ac:dyDescent="0.3">
      <c r="L213" s="153"/>
    </row>
    <row r="214" spans="1:12" x14ac:dyDescent="0.3">
      <c r="L214" s="153"/>
    </row>
  </sheetData>
  <mergeCells count="3">
    <mergeCell ref="A1:N1"/>
    <mergeCell ref="A2:N2"/>
    <mergeCell ref="A3:N3"/>
  </mergeCells>
  <pageMargins left="0.17" right="0.17" top="0.26" bottom="0.17" header="0.17" footer="0.17"/>
  <pageSetup scale="66"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G259"/>
  <sheetViews>
    <sheetView workbookViewId="0"/>
  </sheetViews>
  <sheetFormatPr defaultColWidth="9.81640625" defaultRowHeight="15.6" x14ac:dyDescent="0.3"/>
  <cols>
    <col min="1" max="1" width="23.36328125" customWidth="1"/>
    <col min="2" max="2" width="7.453125" customWidth="1"/>
    <col min="3" max="3" width="11.81640625" customWidth="1"/>
    <col min="4" max="5" width="14.81640625" customWidth="1"/>
    <col min="6" max="6" width="16.08984375" customWidth="1"/>
  </cols>
  <sheetData>
    <row r="1" spans="1:6" x14ac:dyDescent="0.3">
      <c r="A1" t="s">
        <v>0</v>
      </c>
      <c r="E1" s="23">
        <v>35753</v>
      </c>
    </row>
    <row r="2" spans="1:6" x14ac:dyDescent="0.3">
      <c r="A2" t="s">
        <v>1</v>
      </c>
      <c r="E2" s="23">
        <v>35861</v>
      </c>
    </row>
    <row r="3" spans="1:6" x14ac:dyDescent="0.3">
      <c r="A3" s="1" t="s">
        <v>2</v>
      </c>
      <c r="B3" s="1"/>
      <c r="C3" s="1"/>
      <c r="D3" s="1"/>
      <c r="E3" s="1"/>
      <c r="F3" s="1"/>
    </row>
    <row r="4" spans="1:6" x14ac:dyDescent="0.3">
      <c r="A4" s="1" t="s">
        <v>3</v>
      </c>
      <c r="B4" s="1"/>
      <c r="C4" s="1"/>
      <c r="D4" s="1"/>
      <c r="E4" s="1"/>
      <c r="F4" s="1"/>
    </row>
    <row r="5" spans="1:6" x14ac:dyDescent="0.3">
      <c r="A5" s="1" t="s">
        <v>4</v>
      </c>
      <c r="B5" s="1"/>
      <c r="C5" s="1"/>
      <c r="D5" s="1"/>
      <c r="E5" s="1"/>
      <c r="F5" s="1"/>
    </row>
    <row r="6" spans="1:6" x14ac:dyDescent="0.3">
      <c r="A6" s="1" t="s">
        <v>5</v>
      </c>
      <c r="B6" s="1"/>
      <c r="C6" s="1"/>
      <c r="D6" s="1"/>
      <c r="E6" s="1"/>
      <c r="F6" s="1"/>
    </row>
    <row r="7" spans="1:6" x14ac:dyDescent="0.3">
      <c r="A7" s="1" t="s">
        <v>6</v>
      </c>
      <c r="B7" s="1"/>
      <c r="C7" s="1"/>
      <c r="D7" s="1"/>
      <c r="E7" s="1"/>
      <c r="F7" s="1"/>
    </row>
    <row r="8" spans="1:6" x14ac:dyDescent="0.3">
      <c r="A8" s="1" t="s">
        <v>7</v>
      </c>
      <c r="B8" s="1"/>
      <c r="C8" s="1"/>
      <c r="D8" s="1"/>
      <c r="E8" s="1"/>
      <c r="F8" s="1"/>
    </row>
    <row r="9" spans="1:6" x14ac:dyDescent="0.3">
      <c r="A9" s="1"/>
      <c r="B9" s="1"/>
      <c r="C9" s="1"/>
      <c r="D9" s="1"/>
      <c r="E9" s="1"/>
      <c r="F9" s="1"/>
    </row>
    <row r="10" spans="1:6" x14ac:dyDescent="0.3">
      <c r="A10" s="1"/>
      <c r="B10" s="1"/>
      <c r="C10" s="1"/>
      <c r="D10" s="1"/>
      <c r="E10" s="1"/>
      <c r="F10" s="1"/>
    </row>
    <row r="11" spans="1:6" x14ac:dyDescent="0.3">
      <c r="A11" s="1"/>
      <c r="B11" s="1"/>
      <c r="C11" s="1"/>
      <c r="D11" s="1"/>
      <c r="E11" s="1"/>
      <c r="F11" s="1"/>
    </row>
    <row r="12" spans="1:6" x14ac:dyDescent="0.3">
      <c r="A12" s="1" t="s">
        <v>10</v>
      </c>
      <c r="B12" s="1"/>
      <c r="C12" s="1"/>
      <c r="D12" s="1"/>
      <c r="E12" s="1"/>
      <c r="F12" s="1"/>
    </row>
    <row r="13" spans="1:6" x14ac:dyDescent="0.3">
      <c r="A13" s="9" t="s">
        <v>11</v>
      </c>
      <c r="B13" s="9"/>
      <c r="C13" s="9"/>
      <c r="D13" s="9"/>
      <c r="E13" s="9"/>
      <c r="F13" s="1"/>
    </row>
    <row r="14" spans="1:6" x14ac:dyDescent="0.3">
      <c r="A14" s="9" t="s">
        <v>152</v>
      </c>
      <c r="B14" s="9"/>
      <c r="C14" s="9"/>
      <c r="D14" s="9"/>
      <c r="E14" s="9"/>
      <c r="F14" s="1"/>
    </row>
    <row r="15" spans="1:6" x14ac:dyDescent="0.3">
      <c r="A15" s="9" t="s">
        <v>13</v>
      </c>
      <c r="B15" s="9"/>
      <c r="C15" s="9"/>
      <c r="D15" s="9"/>
      <c r="E15" s="9"/>
      <c r="F15" s="1"/>
    </row>
    <row r="16" spans="1:6" x14ac:dyDescent="0.3">
      <c r="A16" s="10" t="s">
        <v>14</v>
      </c>
      <c r="B16" s="9"/>
      <c r="C16" s="9"/>
      <c r="D16" s="9"/>
      <c r="E16" s="9"/>
      <c r="F16" s="1"/>
    </row>
    <row r="17" spans="1:7" x14ac:dyDescent="0.3">
      <c r="A17" s="1"/>
      <c r="B17" s="1"/>
      <c r="C17" s="1"/>
      <c r="D17" s="1"/>
      <c r="E17" s="1"/>
      <c r="F17" s="1"/>
    </row>
    <row r="18" spans="1:7" x14ac:dyDescent="0.3">
      <c r="A18" s="9"/>
      <c r="B18" s="9"/>
      <c r="C18" s="9"/>
      <c r="D18" s="10" t="s">
        <v>15</v>
      </c>
      <c r="E18" s="9"/>
      <c r="F18" s="10" t="s">
        <v>16</v>
      </c>
    </row>
    <row r="19" spans="1:7" x14ac:dyDescent="0.3">
      <c r="A19" s="9"/>
      <c r="B19" s="9"/>
      <c r="C19" s="9"/>
      <c r="D19" s="10" t="s">
        <v>153</v>
      </c>
      <c r="E19" s="10" t="s">
        <v>17</v>
      </c>
      <c r="F19" s="10" t="s">
        <v>18</v>
      </c>
    </row>
    <row r="20" spans="1:7" x14ac:dyDescent="0.3">
      <c r="A20" s="9"/>
      <c r="B20" s="9"/>
      <c r="C20" s="9"/>
      <c r="D20" s="10" t="s">
        <v>20</v>
      </c>
      <c r="E20" s="10" t="s">
        <v>20</v>
      </c>
      <c r="F20" s="10" t="s">
        <v>21</v>
      </c>
    </row>
    <row r="21" spans="1:7" ht="16.2" thickBot="1" x14ac:dyDescent="0.35">
      <c r="A21" s="11" t="s">
        <v>22</v>
      </c>
      <c r="B21" s="12"/>
      <c r="C21" s="12"/>
      <c r="D21" s="12"/>
      <c r="E21" s="12"/>
      <c r="F21" s="12"/>
    </row>
    <row r="22" spans="1:7" ht="16.2" thickTop="1" x14ac:dyDescent="0.3">
      <c r="A22" s="1"/>
      <c r="B22" s="1"/>
      <c r="C22" s="1"/>
      <c r="D22" s="1"/>
      <c r="E22" s="1"/>
      <c r="F22" s="1"/>
    </row>
    <row r="23" spans="1:7" x14ac:dyDescent="0.3">
      <c r="A23" s="9" t="s">
        <v>23</v>
      </c>
      <c r="B23" s="8" t="s">
        <v>24</v>
      </c>
      <c r="C23" s="8" t="s">
        <v>25</v>
      </c>
      <c r="D23" s="1"/>
      <c r="E23" s="1"/>
      <c r="F23" s="1"/>
    </row>
    <row r="24" spans="1:7" x14ac:dyDescent="0.3">
      <c r="A24" s="1" t="s">
        <v>26</v>
      </c>
      <c r="B24" s="1"/>
      <c r="C24" s="1"/>
      <c r="D24" s="2"/>
      <c r="E24" s="2"/>
      <c r="F24" s="2"/>
    </row>
    <row r="25" spans="1:7" x14ac:dyDescent="0.3">
      <c r="A25" s="1" t="s">
        <v>28</v>
      </c>
      <c r="B25" s="3">
        <v>20500</v>
      </c>
      <c r="C25" s="2">
        <v>19.75</v>
      </c>
      <c r="D25" s="2"/>
      <c r="E25" s="2"/>
      <c r="F25" s="2">
        <v>430820</v>
      </c>
    </row>
    <row r="26" spans="1:7" x14ac:dyDescent="0.3">
      <c r="A26" s="1" t="s">
        <v>30</v>
      </c>
      <c r="B26" s="3">
        <v>20750</v>
      </c>
      <c r="C26" s="2">
        <v>20.45</v>
      </c>
      <c r="D26" s="2"/>
      <c r="E26" s="2">
        <f>$B26*$C26</f>
        <v>424337.5</v>
      </c>
      <c r="F26" s="2"/>
      <c r="G26" t="s">
        <v>29</v>
      </c>
    </row>
    <row r="27" spans="1:7" x14ac:dyDescent="0.3">
      <c r="A27" s="1" t="s">
        <v>154</v>
      </c>
      <c r="B27" s="3">
        <v>20500</v>
      </c>
      <c r="C27" s="2">
        <v>20.45</v>
      </c>
      <c r="D27" s="2">
        <f>B27*C27</f>
        <v>419225</v>
      </c>
      <c r="E27" s="2"/>
      <c r="F27" s="2"/>
      <c r="G27" t="s">
        <v>29</v>
      </c>
    </row>
    <row r="28" spans="1:7" x14ac:dyDescent="0.3">
      <c r="A28" s="1" t="s">
        <v>31</v>
      </c>
      <c r="B28" s="1"/>
      <c r="C28" s="2"/>
      <c r="D28" s="4"/>
      <c r="E28" s="4"/>
      <c r="F28" s="1"/>
    </row>
    <row r="29" spans="1:7" x14ac:dyDescent="0.3">
      <c r="A29" s="1" t="str">
        <f>$A$25</f>
        <v>FY 1995-1996</v>
      </c>
      <c r="B29" s="3">
        <v>3500</v>
      </c>
      <c r="C29" s="2">
        <v>15</v>
      </c>
      <c r="D29" s="4"/>
      <c r="E29" s="4"/>
      <c r="F29" s="1">
        <v>33390</v>
      </c>
    </row>
    <row r="30" spans="1:7" x14ac:dyDescent="0.3">
      <c r="A30" s="1" t="str">
        <f>$A$26</f>
        <v>FY 1996-1997</v>
      </c>
      <c r="B30" s="3">
        <v>3500</v>
      </c>
      <c r="C30" s="2">
        <v>15</v>
      </c>
      <c r="D30" s="4"/>
      <c r="E30" s="4">
        <f>$B30*$C30</f>
        <v>52500</v>
      </c>
      <c r="F30" s="1"/>
      <c r="G30" t="s">
        <v>29</v>
      </c>
    </row>
    <row r="31" spans="1:7" x14ac:dyDescent="0.3">
      <c r="A31" s="1" t="str">
        <f>$A$27</f>
        <v>FY 1997-1998</v>
      </c>
      <c r="B31" s="3">
        <v>3000</v>
      </c>
      <c r="C31" s="2">
        <v>15</v>
      </c>
      <c r="D31" s="4">
        <f>B31*C31</f>
        <v>45000</v>
      </c>
      <c r="E31" s="4"/>
      <c r="F31" s="1"/>
      <c r="G31" t="s">
        <v>29</v>
      </c>
    </row>
    <row r="32" spans="1:7" x14ac:dyDescent="0.3">
      <c r="A32" s="1" t="s">
        <v>32</v>
      </c>
      <c r="B32" s="3"/>
      <c r="C32" s="2"/>
      <c r="D32" s="4">
        <v>15000</v>
      </c>
      <c r="E32" s="4">
        <v>3000</v>
      </c>
      <c r="F32" s="1">
        <v>11715</v>
      </c>
    </row>
    <row r="33" spans="1:7" x14ac:dyDescent="0.3">
      <c r="A33" s="1" t="s">
        <v>33</v>
      </c>
      <c r="B33" s="1"/>
      <c r="C33" s="1"/>
      <c r="D33" s="4">
        <v>10000</v>
      </c>
      <c r="E33" s="4">
        <v>9000</v>
      </c>
      <c r="F33" s="1">
        <v>8500</v>
      </c>
    </row>
    <row r="34" spans="1:7" x14ac:dyDescent="0.3">
      <c r="A34" s="1" t="s">
        <v>34</v>
      </c>
      <c r="B34" s="3"/>
      <c r="C34" s="2"/>
      <c r="D34" s="4">
        <v>15000</v>
      </c>
      <c r="E34" s="4">
        <v>15000</v>
      </c>
      <c r="F34" s="1">
        <v>11861</v>
      </c>
    </row>
    <row r="35" spans="1:7" x14ac:dyDescent="0.3">
      <c r="A35" s="1" t="s">
        <v>35</v>
      </c>
      <c r="B35" s="1"/>
      <c r="C35" s="1"/>
      <c r="D35" s="4">
        <v>3000</v>
      </c>
      <c r="E35" s="4">
        <v>3000</v>
      </c>
      <c r="F35" s="1"/>
    </row>
    <row r="36" spans="1:7" x14ac:dyDescent="0.3">
      <c r="A36" s="1" t="s">
        <v>36</v>
      </c>
      <c r="B36" s="3"/>
      <c r="C36" s="2"/>
      <c r="D36" s="4"/>
      <c r="E36" s="4"/>
      <c r="F36" s="1"/>
    </row>
    <row r="37" spans="1:7" x14ac:dyDescent="0.3">
      <c r="A37" s="1" t="str">
        <f>$A$25</f>
        <v>FY 1995-1996</v>
      </c>
      <c r="B37" s="3">
        <f>B25</f>
        <v>20500</v>
      </c>
      <c r="C37" s="2">
        <v>0.15</v>
      </c>
      <c r="D37" s="4"/>
      <c r="E37" s="4"/>
      <c r="F37" s="1"/>
    </row>
    <row r="38" spans="1:7" x14ac:dyDescent="0.3">
      <c r="A38" s="1" t="str">
        <f>$A$26</f>
        <v>FY 1996-1997</v>
      </c>
      <c r="B38" s="3">
        <f>B26</f>
        <v>20750</v>
      </c>
      <c r="C38" s="2">
        <v>0.1</v>
      </c>
      <c r="D38" s="4"/>
      <c r="E38" s="4">
        <f>$B38*$C38</f>
        <v>2075</v>
      </c>
      <c r="F38" s="1"/>
    </row>
    <row r="39" spans="1:7" x14ac:dyDescent="0.3">
      <c r="A39" s="1" t="str">
        <f>$A$27</f>
        <v>FY 1997-1998</v>
      </c>
      <c r="B39" s="3">
        <f>B27</f>
        <v>20500</v>
      </c>
      <c r="C39" s="2">
        <v>0.1</v>
      </c>
      <c r="D39" s="4">
        <f>$B39*$C39</f>
        <v>2050</v>
      </c>
      <c r="E39" s="4"/>
      <c r="F39" s="1"/>
    </row>
    <row r="40" spans="1:7" x14ac:dyDescent="0.3">
      <c r="A40" s="1" t="s">
        <v>37</v>
      </c>
      <c r="B40" s="1"/>
      <c r="C40" s="1"/>
      <c r="D40" s="4"/>
      <c r="E40" s="4"/>
      <c r="F40" s="1"/>
    </row>
    <row r="41" spans="1:7" x14ac:dyDescent="0.3">
      <c r="A41" s="1" t="str">
        <f>$A$25</f>
        <v>FY 1995-1996</v>
      </c>
      <c r="B41" s="3">
        <f>B25</f>
        <v>20500</v>
      </c>
      <c r="C41" s="2">
        <v>0.1</v>
      </c>
      <c r="D41" s="4"/>
      <c r="E41" s="4"/>
      <c r="F41" s="1"/>
    </row>
    <row r="42" spans="1:7" x14ac:dyDescent="0.3">
      <c r="A42" s="1" t="str">
        <f>$A$26</f>
        <v>FY 1996-1997</v>
      </c>
      <c r="B42" s="3">
        <f>B26</f>
        <v>20750</v>
      </c>
      <c r="C42" s="2">
        <v>0.15</v>
      </c>
      <c r="D42" s="4"/>
      <c r="E42" s="4">
        <f>B42*C42</f>
        <v>3112.5</v>
      </c>
      <c r="F42" s="1"/>
    </row>
    <row r="43" spans="1:7" x14ac:dyDescent="0.3">
      <c r="A43" s="1" t="str">
        <f>$A$27</f>
        <v>FY 1997-1998</v>
      </c>
      <c r="B43" s="3">
        <f>B27</f>
        <v>20500</v>
      </c>
      <c r="C43" s="2">
        <v>0.15</v>
      </c>
      <c r="D43" s="4">
        <f>B43*C43</f>
        <v>3075</v>
      </c>
      <c r="E43" s="4"/>
      <c r="F43" s="1"/>
    </row>
    <row r="44" spans="1:7" x14ac:dyDescent="0.3">
      <c r="A44" s="1" t="s">
        <v>38</v>
      </c>
      <c r="B44" s="1"/>
      <c r="C44" s="1"/>
      <c r="D44" s="4"/>
      <c r="E44" s="4"/>
      <c r="F44" s="1"/>
    </row>
    <row r="45" spans="1:7" x14ac:dyDescent="0.3">
      <c r="A45" s="1" t="str">
        <f>$A$25</f>
        <v>FY 1995-1996</v>
      </c>
      <c r="B45" s="3">
        <f>B25</f>
        <v>20500</v>
      </c>
      <c r="C45" s="2">
        <v>2.4500000000000002</v>
      </c>
      <c r="D45" s="4"/>
      <c r="E45" s="4"/>
      <c r="F45" s="1">
        <v>48978</v>
      </c>
      <c r="G45" t="s">
        <v>39</v>
      </c>
    </row>
    <row r="46" spans="1:7" x14ac:dyDescent="0.3">
      <c r="A46" s="1" t="s">
        <v>40</v>
      </c>
      <c r="B46" s="3">
        <v>400</v>
      </c>
      <c r="C46" s="2">
        <v>3.5</v>
      </c>
      <c r="D46" s="4"/>
      <c r="E46" s="4"/>
      <c r="F46" s="1">
        <v>643</v>
      </c>
    </row>
    <row r="47" spans="1:7" x14ac:dyDescent="0.3">
      <c r="A47" s="1" t="str">
        <f>$A$26</f>
        <v>FY 1996-1997</v>
      </c>
      <c r="B47" s="3">
        <f>B26</f>
        <v>20750</v>
      </c>
      <c r="C47" s="2">
        <v>2.75</v>
      </c>
      <c r="D47" s="4"/>
      <c r="E47" s="4">
        <f>B47*C47</f>
        <v>57062.5</v>
      </c>
      <c r="F47" s="1"/>
    </row>
    <row r="48" spans="1:7" x14ac:dyDescent="0.3">
      <c r="A48" s="1" t="s">
        <v>40</v>
      </c>
      <c r="B48" s="3">
        <v>300</v>
      </c>
      <c r="C48" s="2">
        <v>3.5</v>
      </c>
      <c r="D48" s="4"/>
      <c r="E48" s="4">
        <f>B48*C48</f>
        <v>1050</v>
      </c>
      <c r="F48" s="1"/>
    </row>
    <row r="49" spans="1:6" x14ac:dyDescent="0.3">
      <c r="A49" s="1" t="str">
        <f>$A$27</f>
        <v>FY 1997-1998</v>
      </c>
      <c r="B49" s="3">
        <f>B27</f>
        <v>20500</v>
      </c>
      <c r="C49" s="2">
        <v>2.75</v>
      </c>
      <c r="D49" s="4">
        <f>B49*C49</f>
        <v>56375</v>
      </c>
      <c r="E49" s="4"/>
      <c r="F49" s="1"/>
    </row>
    <row r="50" spans="1:6" x14ac:dyDescent="0.3">
      <c r="A50" s="1" t="s">
        <v>40</v>
      </c>
      <c r="B50" s="3">
        <v>300</v>
      </c>
      <c r="C50" s="2">
        <v>3.5</v>
      </c>
      <c r="D50" s="4">
        <f>B50*C50</f>
        <v>1050</v>
      </c>
      <c r="E50" s="4"/>
      <c r="F50" s="1"/>
    </row>
    <row r="51" spans="1:6" x14ac:dyDescent="0.3">
      <c r="A51" s="1" t="s">
        <v>155</v>
      </c>
      <c r="B51" s="1"/>
      <c r="C51" s="1"/>
      <c r="D51" s="4"/>
      <c r="E51" s="4"/>
      <c r="F51" s="1">
        <v>3525</v>
      </c>
    </row>
    <row r="52" spans="1:6" x14ac:dyDescent="0.3">
      <c r="A52" s="1" t="s">
        <v>42</v>
      </c>
      <c r="D52" s="4"/>
      <c r="E52" s="4"/>
      <c r="F52" s="1">
        <v>568</v>
      </c>
    </row>
    <row r="53" spans="1:6" x14ac:dyDescent="0.3">
      <c r="A53" s="1" t="s">
        <v>156</v>
      </c>
      <c r="B53" s="3"/>
      <c r="C53" s="2"/>
      <c r="D53" s="13"/>
      <c r="E53" s="13"/>
      <c r="F53" s="14">
        <v>5182</v>
      </c>
    </row>
    <row r="54" spans="1:6" ht="16.2" thickBot="1" x14ac:dyDescent="0.35">
      <c r="A54" s="9" t="s">
        <v>44</v>
      </c>
      <c r="B54" s="3"/>
      <c r="C54" s="2"/>
      <c r="D54" s="15">
        <f>SUM(D27:D53)</f>
        <v>569775</v>
      </c>
      <c r="E54" s="15">
        <f>SUM(E26:E53)</f>
        <v>570137.5</v>
      </c>
      <c r="F54" s="15">
        <f>SUM(F25:F53)</f>
        <v>555182</v>
      </c>
    </row>
    <row r="55" spans="1:6" ht="16.2" thickTop="1" x14ac:dyDescent="0.3">
      <c r="A55" s="1"/>
      <c r="B55" s="1"/>
      <c r="C55" s="1"/>
      <c r="D55" s="1"/>
      <c r="E55" s="1"/>
      <c r="F55" s="1"/>
    </row>
    <row r="56" spans="1:6" x14ac:dyDescent="0.3">
      <c r="A56" s="1"/>
      <c r="B56" s="1"/>
      <c r="C56" s="1"/>
      <c r="D56" s="1"/>
      <c r="E56" s="1"/>
      <c r="F56" s="1"/>
    </row>
    <row r="57" spans="1:6" x14ac:dyDescent="0.3">
      <c r="A57" s="1"/>
      <c r="B57" s="3"/>
      <c r="C57" s="2"/>
      <c r="D57" s="1"/>
      <c r="E57" s="1"/>
      <c r="F57" s="1"/>
    </row>
    <row r="58" spans="1:6" x14ac:dyDescent="0.3">
      <c r="A58" s="1"/>
      <c r="B58" s="1"/>
      <c r="C58" s="1"/>
      <c r="D58" s="1"/>
      <c r="E58" s="1"/>
      <c r="F58" s="1"/>
    </row>
    <row r="59" spans="1:6" x14ac:dyDescent="0.3">
      <c r="A59" s="9" t="s">
        <v>46</v>
      </c>
      <c r="B59" s="3"/>
      <c r="C59" s="2"/>
      <c r="D59" s="1"/>
      <c r="E59" s="1"/>
      <c r="F59" s="1"/>
    </row>
    <row r="60" spans="1:6" x14ac:dyDescent="0.3">
      <c r="A60" s="9" t="s">
        <v>47</v>
      </c>
      <c r="B60" s="3"/>
      <c r="C60" s="2"/>
      <c r="D60" s="1"/>
      <c r="E60" s="1"/>
      <c r="F60" s="1"/>
    </row>
    <row r="61" spans="1:6" x14ac:dyDescent="0.3">
      <c r="A61" s="1" t="s">
        <v>48</v>
      </c>
      <c r="B61" s="3"/>
      <c r="C61" s="2"/>
      <c r="D61">
        <v>62400</v>
      </c>
      <c r="E61" s="4">
        <v>60000</v>
      </c>
      <c r="F61" s="4">
        <v>58307</v>
      </c>
    </row>
    <row r="62" spans="1:6" x14ac:dyDescent="0.3">
      <c r="A62" s="1" t="s">
        <v>49</v>
      </c>
      <c r="B62" s="3"/>
      <c r="C62" s="1"/>
      <c r="D62">
        <v>41600</v>
      </c>
      <c r="E62" s="4">
        <v>40000</v>
      </c>
      <c r="F62" s="4">
        <v>33085</v>
      </c>
    </row>
    <row r="63" spans="1:6" x14ac:dyDescent="0.3">
      <c r="A63" s="1" t="s">
        <v>50</v>
      </c>
      <c r="B63" s="3"/>
      <c r="C63" s="1"/>
      <c r="D63">
        <v>87310</v>
      </c>
      <c r="E63" s="4">
        <v>84000</v>
      </c>
      <c r="F63" s="4">
        <v>79467</v>
      </c>
    </row>
    <row r="64" spans="1:6" x14ac:dyDescent="0.3">
      <c r="A64" s="1" t="s">
        <v>51</v>
      </c>
      <c r="B64" s="3"/>
      <c r="C64" s="1"/>
      <c r="D64" s="48">
        <v>5000</v>
      </c>
      <c r="E64" s="4">
        <v>1500</v>
      </c>
      <c r="F64" s="4">
        <v>3768</v>
      </c>
    </row>
    <row r="65" spans="1:6" x14ac:dyDescent="0.3">
      <c r="A65" s="1" t="s">
        <v>52</v>
      </c>
      <c r="B65" s="3"/>
      <c r="C65" s="1"/>
      <c r="D65">
        <v>16500</v>
      </c>
      <c r="E65" s="4">
        <v>17500</v>
      </c>
      <c r="F65" s="4">
        <v>14654</v>
      </c>
    </row>
    <row r="66" spans="1:6" x14ac:dyDescent="0.3">
      <c r="A66" s="1" t="s">
        <v>53</v>
      </c>
      <c r="B66" s="3"/>
      <c r="C66" s="1"/>
      <c r="D66">
        <v>15500</v>
      </c>
      <c r="E66" s="4">
        <v>15500</v>
      </c>
      <c r="F66" s="4">
        <v>14126</v>
      </c>
    </row>
    <row r="67" spans="1:6" x14ac:dyDescent="0.3">
      <c r="A67" s="1" t="s">
        <v>54</v>
      </c>
      <c r="B67" s="3"/>
      <c r="C67" s="1"/>
      <c r="D67" s="48">
        <v>10000</v>
      </c>
      <c r="E67" s="4">
        <v>8000</v>
      </c>
      <c r="F67" s="4">
        <v>8000</v>
      </c>
    </row>
    <row r="68" spans="1:6" x14ac:dyDescent="0.3">
      <c r="A68" s="1" t="s">
        <v>157</v>
      </c>
      <c r="B68" s="3"/>
      <c r="C68" s="1"/>
      <c r="D68" s="48">
        <v>150</v>
      </c>
      <c r="E68" s="4"/>
      <c r="F68" s="4">
        <v>1161</v>
      </c>
    </row>
    <row r="69" spans="1:6" x14ac:dyDescent="0.3">
      <c r="A69" s="1" t="s">
        <v>55</v>
      </c>
      <c r="B69" s="3"/>
      <c r="C69" s="1"/>
      <c r="D69">
        <v>34500</v>
      </c>
      <c r="E69" s="4">
        <v>31182</v>
      </c>
      <c r="F69" s="4">
        <v>24694</v>
      </c>
    </row>
    <row r="70" spans="1:6" x14ac:dyDescent="0.3">
      <c r="A70" s="1" t="s">
        <v>56</v>
      </c>
      <c r="B70" s="3"/>
      <c r="C70" s="1"/>
      <c r="D70" s="48">
        <v>2500</v>
      </c>
      <c r="E70" s="4">
        <v>5000</v>
      </c>
      <c r="F70" s="4">
        <v>3897</v>
      </c>
    </row>
    <row r="71" spans="1:6" x14ac:dyDescent="0.3">
      <c r="A71" s="1" t="s">
        <v>57</v>
      </c>
      <c r="B71" s="3"/>
      <c r="C71" s="1"/>
      <c r="D71" s="48">
        <v>4000</v>
      </c>
      <c r="E71" s="4">
        <v>5000</v>
      </c>
      <c r="F71" s="4">
        <v>7941</v>
      </c>
    </row>
    <row r="72" spans="1:6" x14ac:dyDescent="0.3">
      <c r="A72" s="1" t="s">
        <v>58</v>
      </c>
      <c r="B72" s="3"/>
      <c r="C72" s="1"/>
      <c r="D72" s="48">
        <v>15500</v>
      </c>
      <c r="E72" s="4">
        <v>19500</v>
      </c>
      <c r="F72" s="4">
        <v>15752</v>
      </c>
    </row>
    <row r="73" spans="1:6" x14ac:dyDescent="0.3">
      <c r="A73" s="1" t="s">
        <v>59</v>
      </c>
      <c r="B73" s="3"/>
      <c r="C73" s="1"/>
      <c r="D73" s="48">
        <v>6000</v>
      </c>
      <c r="E73" s="4">
        <v>10000</v>
      </c>
      <c r="F73" s="4">
        <v>4282</v>
      </c>
    </row>
    <row r="74" spans="1:6" x14ac:dyDescent="0.3">
      <c r="A74" s="1" t="s">
        <v>60</v>
      </c>
      <c r="B74" s="3"/>
      <c r="C74" s="1"/>
      <c r="D74">
        <v>3200</v>
      </c>
      <c r="E74" s="4">
        <v>2000</v>
      </c>
      <c r="F74" s="4">
        <v>355</v>
      </c>
    </row>
    <row r="75" spans="1:6" x14ac:dyDescent="0.3">
      <c r="A75" s="1" t="s">
        <v>158</v>
      </c>
      <c r="B75" s="3"/>
      <c r="C75" s="1"/>
      <c r="D75">
        <v>6200</v>
      </c>
      <c r="E75" s="4">
        <v>6000</v>
      </c>
      <c r="F75" s="4">
        <v>5007</v>
      </c>
    </row>
    <row r="76" spans="1:6" x14ac:dyDescent="0.3">
      <c r="A76" s="1" t="s">
        <v>62</v>
      </c>
      <c r="B76" s="3"/>
      <c r="C76" s="1"/>
      <c r="D76">
        <v>5200</v>
      </c>
      <c r="E76" s="4">
        <v>5000</v>
      </c>
      <c r="F76" s="4"/>
    </row>
    <row r="77" spans="1:6" x14ac:dyDescent="0.3">
      <c r="A77" s="1" t="s">
        <v>64</v>
      </c>
      <c r="B77" s="3"/>
      <c r="C77" s="1"/>
      <c r="D77" s="48">
        <v>1000</v>
      </c>
      <c r="E77" s="4">
        <v>600</v>
      </c>
      <c r="F77" s="4">
        <v>611</v>
      </c>
    </row>
    <row r="78" spans="1:6" x14ac:dyDescent="0.3">
      <c r="A78" s="1" t="s">
        <v>159</v>
      </c>
      <c r="B78" s="3"/>
      <c r="C78" s="1"/>
      <c r="D78">
        <v>5000</v>
      </c>
      <c r="E78" s="4"/>
      <c r="F78" s="4">
        <v>5257</v>
      </c>
    </row>
    <row r="79" spans="1:6" x14ac:dyDescent="0.3">
      <c r="A79" s="1" t="s">
        <v>65</v>
      </c>
      <c r="B79" s="3"/>
      <c r="C79" s="1"/>
      <c r="D79" s="48">
        <v>7000</v>
      </c>
      <c r="E79" s="4">
        <v>5000</v>
      </c>
      <c r="F79" s="4">
        <v>5913</v>
      </c>
    </row>
    <row r="80" spans="1:6" x14ac:dyDescent="0.3">
      <c r="A80" s="1" t="s">
        <v>66</v>
      </c>
      <c r="B80" s="3"/>
      <c r="C80" s="1"/>
      <c r="D80" s="48">
        <v>6000</v>
      </c>
      <c r="E80" s="4">
        <v>10800</v>
      </c>
      <c r="F80" s="4">
        <v>7992</v>
      </c>
    </row>
    <row r="81" spans="1:7" x14ac:dyDescent="0.3">
      <c r="A81" s="1" t="s">
        <v>67</v>
      </c>
      <c r="B81" s="3"/>
      <c r="C81" s="1"/>
      <c r="D81" s="48">
        <v>2500</v>
      </c>
      <c r="E81" s="4"/>
      <c r="F81" s="4">
        <v>157</v>
      </c>
      <c r="G81" s="1"/>
    </row>
    <row r="82" spans="1:7" x14ac:dyDescent="0.3">
      <c r="A82" s="49" t="s">
        <v>160</v>
      </c>
      <c r="B82" s="3"/>
      <c r="C82" s="1"/>
      <c r="D82" s="48">
        <v>5000</v>
      </c>
      <c r="E82" s="4">
        <v>3250</v>
      </c>
      <c r="F82" s="4">
        <v>639</v>
      </c>
    </row>
    <row r="83" spans="1:7" x14ac:dyDescent="0.3">
      <c r="A83" s="49" t="s">
        <v>161</v>
      </c>
      <c r="B83" s="3"/>
      <c r="C83" s="1"/>
      <c r="D83" s="48">
        <v>1500</v>
      </c>
      <c r="E83" s="4">
        <v>165</v>
      </c>
      <c r="F83" s="4">
        <v>665</v>
      </c>
    </row>
    <row r="84" spans="1:7" x14ac:dyDescent="0.3">
      <c r="A84" s="1" t="s">
        <v>70</v>
      </c>
      <c r="B84" s="3"/>
      <c r="C84" s="1"/>
      <c r="D84" s="48">
        <v>100</v>
      </c>
      <c r="E84" s="4">
        <v>300</v>
      </c>
      <c r="F84" s="4">
        <v>167</v>
      </c>
    </row>
    <row r="85" spans="1:7" x14ac:dyDescent="0.3">
      <c r="A85" s="1" t="s">
        <v>71</v>
      </c>
      <c r="B85" s="3"/>
      <c r="C85" s="1"/>
      <c r="D85">
        <v>100</v>
      </c>
      <c r="E85" s="4"/>
      <c r="F85" s="4">
        <v>32</v>
      </c>
      <c r="G85" s="1"/>
    </row>
    <row r="86" spans="1:7" x14ac:dyDescent="0.3">
      <c r="A86" s="1" t="s">
        <v>72</v>
      </c>
      <c r="B86" s="3"/>
      <c r="C86" s="1"/>
      <c r="D86" s="50">
        <v>3750</v>
      </c>
      <c r="E86" s="13">
        <v>5500</v>
      </c>
      <c r="F86" s="13">
        <v>7175</v>
      </c>
    </row>
    <row r="87" spans="1:7" x14ac:dyDescent="0.3">
      <c r="A87" s="9" t="s">
        <v>73</v>
      </c>
      <c r="B87" s="3"/>
      <c r="C87" s="1"/>
      <c r="D87" s="4">
        <f>SUM(D61:D86)</f>
        <v>347510</v>
      </c>
      <c r="E87" s="4">
        <f>SUM(E61:E86)</f>
        <v>335797</v>
      </c>
      <c r="F87" s="4">
        <f>SUM(F61:F86)</f>
        <v>303104</v>
      </c>
    </row>
    <row r="88" spans="1:7" x14ac:dyDescent="0.3">
      <c r="A88" s="1"/>
      <c r="B88" s="1"/>
      <c r="C88" s="1"/>
      <c r="D88" s="1"/>
      <c r="E88" s="1"/>
      <c r="F88" s="1"/>
    </row>
    <row r="89" spans="1:7" x14ac:dyDescent="0.3">
      <c r="A89" s="1"/>
      <c r="B89" s="1"/>
      <c r="C89" s="1"/>
      <c r="D89" s="1"/>
      <c r="E89" s="1"/>
      <c r="F89" s="1"/>
    </row>
    <row r="90" spans="1:7" x14ac:dyDescent="0.3">
      <c r="A90" s="9" t="s">
        <v>74</v>
      </c>
      <c r="B90" s="1"/>
      <c r="C90" s="1"/>
      <c r="D90" s="1"/>
      <c r="E90" s="1"/>
      <c r="F90" s="1"/>
    </row>
    <row r="91" spans="1:7" x14ac:dyDescent="0.3">
      <c r="A91" s="9" t="s">
        <v>75</v>
      </c>
      <c r="B91" s="1"/>
      <c r="C91" s="1"/>
      <c r="D91" s="1"/>
      <c r="F91" s="1"/>
    </row>
    <row r="92" spans="1:7" x14ac:dyDescent="0.3">
      <c r="A92" s="1" t="s">
        <v>70</v>
      </c>
      <c r="B92" s="1"/>
      <c r="C92" s="1"/>
      <c r="D92" s="4">
        <v>500</v>
      </c>
      <c r="E92" s="4">
        <v>500</v>
      </c>
      <c r="F92" s="4">
        <v>153</v>
      </c>
    </row>
    <row r="93" spans="1:7" x14ac:dyDescent="0.3">
      <c r="A93" s="1" t="s">
        <v>76</v>
      </c>
      <c r="B93" s="1"/>
      <c r="C93" s="1"/>
      <c r="D93" s="4">
        <v>21000</v>
      </c>
      <c r="E93" s="4">
        <v>21000</v>
      </c>
      <c r="F93" s="4">
        <v>19096</v>
      </c>
    </row>
    <row r="94" spans="1:7" x14ac:dyDescent="0.3">
      <c r="A94" s="1" t="s">
        <v>77</v>
      </c>
      <c r="B94" s="1"/>
      <c r="C94" s="1"/>
      <c r="D94" s="13">
        <v>4500</v>
      </c>
      <c r="E94" s="13">
        <v>4500</v>
      </c>
      <c r="F94" s="13">
        <v>6058</v>
      </c>
    </row>
    <row r="95" spans="1:7" x14ac:dyDescent="0.3">
      <c r="A95" s="9" t="s">
        <v>78</v>
      </c>
      <c r="B95" s="1"/>
      <c r="C95" s="1"/>
      <c r="D95" s="4">
        <f>SUM(D91:D94)</f>
        <v>26000</v>
      </c>
      <c r="E95" s="4">
        <f>SUM(E91:E94)</f>
        <v>26000</v>
      </c>
      <c r="F95" s="4">
        <f>SUM(F91:F94)</f>
        <v>25307</v>
      </c>
    </row>
    <row r="96" spans="1:7" x14ac:dyDescent="0.3">
      <c r="A96" s="1"/>
      <c r="B96" s="1"/>
      <c r="C96" s="1"/>
      <c r="D96" s="1"/>
      <c r="E96" s="1"/>
      <c r="F96" s="1"/>
    </row>
    <row r="97" spans="1:7" x14ac:dyDescent="0.3">
      <c r="A97" s="9" t="s">
        <v>79</v>
      </c>
      <c r="B97" s="1"/>
      <c r="C97" s="1"/>
      <c r="D97" s="1"/>
      <c r="E97" s="1"/>
      <c r="F97" s="1"/>
    </row>
    <row r="98" spans="1:7" x14ac:dyDescent="0.3">
      <c r="A98" s="1" t="s">
        <v>80</v>
      </c>
      <c r="B98" s="1"/>
      <c r="C98" s="1"/>
      <c r="D98" s="4">
        <v>8000</v>
      </c>
      <c r="E98" s="4">
        <v>8000</v>
      </c>
      <c r="F98" s="4">
        <v>8000</v>
      </c>
    </row>
    <row r="99" spans="1:7" x14ac:dyDescent="0.3">
      <c r="A99" s="1"/>
      <c r="B99" s="1"/>
      <c r="C99" s="1"/>
      <c r="D99" s="4"/>
      <c r="E99" s="4"/>
      <c r="F99" s="4"/>
    </row>
    <row r="100" spans="1:7" x14ac:dyDescent="0.3">
      <c r="A100" s="9" t="s">
        <v>81</v>
      </c>
      <c r="B100" s="1"/>
      <c r="C100" s="1"/>
      <c r="D100" s="4"/>
      <c r="E100" s="4"/>
      <c r="F100" s="4"/>
    </row>
    <row r="101" spans="1:7" x14ac:dyDescent="0.3">
      <c r="A101" s="1" t="s">
        <v>82</v>
      </c>
      <c r="B101" s="1"/>
      <c r="C101" s="1"/>
      <c r="D101" s="4">
        <v>2500</v>
      </c>
      <c r="E101" s="4">
        <v>2500</v>
      </c>
      <c r="F101" s="4">
        <v>2500</v>
      </c>
    </row>
    <row r="102" spans="1:7" x14ac:dyDescent="0.3">
      <c r="A102" s="1"/>
      <c r="B102" s="1"/>
      <c r="C102" s="1"/>
      <c r="D102" s="4"/>
      <c r="E102" s="4"/>
      <c r="F102" s="4"/>
    </row>
    <row r="103" spans="1:7" x14ac:dyDescent="0.3">
      <c r="A103" s="9" t="s">
        <v>83</v>
      </c>
      <c r="B103" s="1"/>
      <c r="C103" s="1"/>
      <c r="D103" s="4"/>
      <c r="E103" s="4"/>
      <c r="F103" s="4"/>
    </row>
    <row r="104" spans="1:7" x14ac:dyDescent="0.3">
      <c r="A104" s="1" t="s">
        <v>82</v>
      </c>
      <c r="B104" s="1"/>
      <c r="C104" s="1"/>
      <c r="D104" s="4">
        <v>3000</v>
      </c>
      <c r="E104" s="4">
        <v>3000</v>
      </c>
      <c r="F104" s="4">
        <v>3000</v>
      </c>
    </row>
    <row r="105" spans="1:7" x14ac:dyDescent="0.3">
      <c r="A105" s="1"/>
      <c r="B105" s="1"/>
      <c r="C105" s="1"/>
      <c r="D105" s="4"/>
      <c r="E105" s="4"/>
      <c r="F105" s="4"/>
    </row>
    <row r="106" spans="1:7" x14ac:dyDescent="0.3">
      <c r="A106" s="9" t="s">
        <v>84</v>
      </c>
      <c r="B106" s="1"/>
      <c r="C106" s="1"/>
      <c r="D106" s="4"/>
      <c r="E106" s="4"/>
      <c r="F106" s="4"/>
    </row>
    <row r="107" spans="1:7" x14ac:dyDescent="0.3">
      <c r="A107" s="1" t="s">
        <v>85</v>
      </c>
      <c r="B107" s="1"/>
      <c r="C107" s="1"/>
      <c r="D107" s="4">
        <v>57000</v>
      </c>
      <c r="E107" s="4">
        <v>57000</v>
      </c>
      <c r="F107" s="4">
        <v>47611</v>
      </c>
    </row>
    <row r="108" spans="1:7" x14ac:dyDescent="0.3">
      <c r="A108" s="1" t="s">
        <v>86</v>
      </c>
      <c r="B108" s="1"/>
      <c r="C108" s="1"/>
      <c r="D108" s="13">
        <v>18500</v>
      </c>
      <c r="E108" s="13">
        <v>18500</v>
      </c>
      <c r="F108" s="13">
        <v>18931</v>
      </c>
    </row>
    <row r="109" spans="1:7" x14ac:dyDescent="0.3">
      <c r="A109" s="1" t="s">
        <v>87</v>
      </c>
      <c r="B109" s="1"/>
      <c r="C109" s="1"/>
      <c r="D109" s="4">
        <f>SUM(D95:D108)</f>
        <v>115000</v>
      </c>
      <c r="E109" s="4">
        <f>SUM(E95:E108)</f>
        <v>115000</v>
      </c>
      <c r="F109" s="4">
        <f>SUM(F95:F108)</f>
        <v>105349</v>
      </c>
    </row>
    <row r="110" spans="1:7" x14ac:dyDescent="0.3">
      <c r="A110" s="1"/>
      <c r="B110" s="1"/>
      <c r="C110" s="1"/>
      <c r="D110" s="4"/>
      <c r="E110" s="4"/>
      <c r="F110" s="4"/>
    </row>
    <row r="111" spans="1:7" x14ac:dyDescent="0.3">
      <c r="A111" s="9" t="s">
        <v>88</v>
      </c>
      <c r="B111" s="1"/>
      <c r="C111" s="1"/>
      <c r="D111" s="4"/>
      <c r="E111" s="4"/>
      <c r="F111" s="4"/>
    </row>
    <row r="112" spans="1:7" x14ac:dyDescent="0.3">
      <c r="A112" s="1" t="s">
        <v>89</v>
      </c>
      <c r="B112" s="1"/>
      <c r="C112" s="1"/>
      <c r="D112" s="4">
        <v>5000</v>
      </c>
      <c r="E112" s="4">
        <v>5800</v>
      </c>
      <c r="F112" s="4">
        <v>3508</v>
      </c>
      <c r="G112" s="1"/>
    </row>
    <row r="113" spans="1:7" x14ac:dyDescent="0.3">
      <c r="A113" s="1" t="s">
        <v>90</v>
      </c>
      <c r="B113" s="1"/>
      <c r="C113" s="1"/>
      <c r="D113" s="4">
        <v>300</v>
      </c>
      <c r="E113" s="4">
        <v>200</v>
      </c>
      <c r="F113" s="4">
        <v>546</v>
      </c>
      <c r="G113" s="1"/>
    </row>
    <row r="114" spans="1:7" x14ac:dyDescent="0.3">
      <c r="A114" s="1" t="s">
        <v>91</v>
      </c>
      <c r="B114" s="1"/>
      <c r="C114" s="1"/>
      <c r="D114" s="4">
        <v>300</v>
      </c>
      <c r="E114" s="4">
        <v>200</v>
      </c>
      <c r="F114" s="4">
        <v>6</v>
      </c>
    </row>
    <row r="115" spans="1:7" x14ac:dyDescent="0.3">
      <c r="A115" s="1" t="s">
        <v>92</v>
      </c>
      <c r="B115" s="1"/>
      <c r="C115" s="1"/>
      <c r="D115" s="4">
        <v>300</v>
      </c>
      <c r="E115" s="4">
        <v>200</v>
      </c>
      <c r="F115" s="4">
        <v>114</v>
      </c>
    </row>
    <row r="116" spans="1:7" x14ac:dyDescent="0.3">
      <c r="A116" s="1" t="s">
        <v>93</v>
      </c>
      <c r="B116" s="1"/>
      <c r="C116" s="1"/>
      <c r="D116" s="4">
        <v>400</v>
      </c>
      <c r="E116" s="4">
        <v>300</v>
      </c>
      <c r="F116" s="4"/>
    </row>
    <row r="117" spans="1:7" x14ac:dyDescent="0.3">
      <c r="A117" s="1" t="s">
        <v>94</v>
      </c>
      <c r="B117" s="1"/>
      <c r="C117" s="1"/>
      <c r="D117" s="4">
        <v>1000</v>
      </c>
      <c r="E117" s="4">
        <v>950</v>
      </c>
      <c r="F117" s="4">
        <v>691</v>
      </c>
    </row>
    <row r="118" spans="1:7" x14ac:dyDescent="0.3">
      <c r="A118" s="1" t="s">
        <v>95</v>
      </c>
      <c r="B118" s="1"/>
      <c r="C118" s="1"/>
      <c r="D118" s="4">
        <v>1000</v>
      </c>
      <c r="E118" s="4">
        <v>1500</v>
      </c>
      <c r="F118" s="4">
        <v>1000</v>
      </c>
    </row>
    <row r="119" spans="1:7" x14ac:dyDescent="0.3">
      <c r="A119" s="1" t="s">
        <v>97</v>
      </c>
      <c r="B119" s="1"/>
      <c r="C119" s="1"/>
      <c r="D119" s="4">
        <v>4000</v>
      </c>
      <c r="E119" s="4">
        <v>6000</v>
      </c>
      <c r="F119" s="4">
        <v>1255</v>
      </c>
      <c r="G119" t="s">
        <v>98</v>
      </c>
    </row>
    <row r="120" spans="1:7" x14ac:dyDescent="0.3">
      <c r="A120" s="1" t="s">
        <v>99</v>
      </c>
      <c r="B120" s="1"/>
      <c r="C120" s="1"/>
      <c r="D120" s="4">
        <v>6000</v>
      </c>
      <c r="E120" s="4">
        <v>6500</v>
      </c>
      <c r="F120" s="4">
        <v>9746</v>
      </c>
    </row>
    <row r="121" spans="1:7" x14ac:dyDescent="0.3">
      <c r="A121" s="1" t="s">
        <v>101</v>
      </c>
      <c r="B121" s="1"/>
      <c r="C121" s="1"/>
      <c r="D121" s="4">
        <v>200</v>
      </c>
      <c r="E121" s="4">
        <v>0</v>
      </c>
      <c r="F121" s="4"/>
    </row>
    <row r="122" spans="1:7" x14ac:dyDescent="0.3">
      <c r="A122" s="1" t="s">
        <v>102</v>
      </c>
      <c r="B122" s="1"/>
      <c r="C122" s="1"/>
      <c r="D122" s="4">
        <v>300</v>
      </c>
      <c r="E122" s="4">
        <v>0</v>
      </c>
      <c r="F122" s="4"/>
    </row>
    <row r="123" spans="1:7" x14ac:dyDescent="0.3">
      <c r="A123" s="1" t="s">
        <v>103</v>
      </c>
      <c r="B123" s="1"/>
      <c r="C123" s="1"/>
      <c r="D123" s="4">
        <v>2500</v>
      </c>
      <c r="E123" s="4">
        <v>7900</v>
      </c>
      <c r="F123" s="4"/>
    </row>
    <row r="124" spans="1:7" x14ac:dyDescent="0.3">
      <c r="A124" s="1" t="s">
        <v>162</v>
      </c>
      <c r="B124" s="1"/>
      <c r="C124" s="1"/>
      <c r="D124" s="4">
        <v>4000</v>
      </c>
      <c r="E124" s="4"/>
      <c r="F124" s="4"/>
    </row>
    <row r="125" spans="1:7" x14ac:dyDescent="0.3">
      <c r="A125" s="1" t="s">
        <v>104</v>
      </c>
      <c r="B125" s="1"/>
      <c r="C125" s="1"/>
      <c r="D125" s="4"/>
      <c r="E125" s="4">
        <v>4500</v>
      </c>
      <c r="F125" s="4"/>
      <c r="G125" s="1"/>
    </row>
    <row r="126" spans="1:7" x14ac:dyDescent="0.3">
      <c r="A126" s="1" t="s">
        <v>70</v>
      </c>
      <c r="B126" s="1"/>
      <c r="C126" s="1"/>
      <c r="D126" s="13">
        <v>475</v>
      </c>
      <c r="E126" s="13">
        <v>800</v>
      </c>
      <c r="F126" s="13">
        <v>2360</v>
      </c>
      <c r="G126" t="s">
        <v>105</v>
      </c>
    </row>
    <row r="127" spans="1:7" x14ac:dyDescent="0.3">
      <c r="A127" s="9" t="s">
        <v>106</v>
      </c>
      <c r="B127" s="1"/>
      <c r="C127" s="1"/>
      <c r="D127" s="4">
        <f>SUM(D112:D126)</f>
        <v>25775</v>
      </c>
      <c r="E127" s="4">
        <f>SUM(E112:E126)</f>
        <v>34850</v>
      </c>
      <c r="F127" s="4">
        <f>SUM(F112:F126)</f>
        <v>19226</v>
      </c>
    </row>
    <row r="128" spans="1:7" x14ac:dyDescent="0.3">
      <c r="A128" s="9"/>
      <c r="B128" s="1"/>
      <c r="C128" s="1"/>
      <c r="D128" s="4"/>
      <c r="E128" s="4"/>
      <c r="F128" s="4"/>
      <c r="G128" s="1"/>
    </row>
    <row r="129" spans="1:7" x14ac:dyDescent="0.3">
      <c r="A129" s="9"/>
      <c r="B129" s="1"/>
      <c r="C129" s="1"/>
      <c r="D129" s="4"/>
      <c r="E129" s="4"/>
      <c r="F129" s="4"/>
    </row>
    <row r="130" spans="1:7" x14ac:dyDescent="0.3">
      <c r="A130" s="9" t="s">
        <v>107</v>
      </c>
      <c r="B130" s="1"/>
      <c r="C130" s="1"/>
      <c r="D130" s="4"/>
      <c r="E130" s="4"/>
      <c r="F130" s="4"/>
    </row>
    <row r="131" spans="1:7" x14ac:dyDescent="0.3">
      <c r="A131" s="1" t="s">
        <v>108</v>
      </c>
      <c r="B131" s="1"/>
      <c r="C131" s="1"/>
      <c r="D131" s="4">
        <v>2700</v>
      </c>
      <c r="E131" s="4">
        <v>2700</v>
      </c>
      <c r="F131" s="4">
        <v>3136</v>
      </c>
    </row>
    <row r="132" spans="1:7" x14ac:dyDescent="0.3">
      <c r="A132" s="1" t="s">
        <v>109</v>
      </c>
      <c r="B132" s="1"/>
      <c r="C132" s="1"/>
      <c r="D132" s="4">
        <v>7600</v>
      </c>
      <c r="E132" s="4">
        <v>7600</v>
      </c>
      <c r="F132" s="4">
        <v>9644</v>
      </c>
    </row>
    <row r="133" spans="1:7" x14ac:dyDescent="0.3">
      <c r="A133" s="1" t="s">
        <v>110</v>
      </c>
      <c r="B133" s="1"/>
      <c r="C133" s="1"/>
      <c r="D133" s="4">
        <v>4500</v>
      </c>
      <c r="E133" s="4">
        <v>4500</v>
      </c>
      <c r="F133" s="4">
        <v>4350</v>
      </c>
    </row>
    <row r="134" spans="1:7" x14ac:dyDescent="0.3">
      <c r="A134" s="1" t="s">
        <v>112</v>
      </c>
      <c r="B134" s="1"/>
      <c r="C134" s="1"/>
      <c r="D134" s="4">
        <v>200</v>
      </c>
      <c r="E134" s="4">
        <v>200</v>
      </c>
      <c r="F134" s="4"/>
    </row>
    <row r="135" spans="1:7" x14ac:dyDescent="0.3">
      <c r="A135" s="1" t="s">
        <v>113</v>
      </c>
      <c r="B135" s="1"/>
      <c r="C135" s="1"/>
      <c r="D135" s="4">
        <v>200</v>
      </c>
      <c r="E135" s="4">
        <v>400</v>
      </c>
      <c r="F135" s="4"/>
      <c r="G135" s="1"/>
    </row>
    <row r="136" spans="1:7" x14ac:dyDescent="0.3">
      <c r="A136" s="1" t="s">
        <v>114</v>
      </c>
      <c r="B136" s="1"/>
      <c r="C136" s="1"/>
      <c r="D136" s="13">
        <v>3000</v>
      </c>
      <c r="E136" s="13">
        <v>4950</v>
      </c>
      <c r="F136" s="13">
        <v>5626</v>
      </c>
    </row>
    <row r="137" spans="1:7" x14ac:dyDescent="0.3">
      <c r="A137" s="9" t="s">
        <v>115</v>
      </c>
      <c r="B137" s="1"/>
      <c r="C137" s="1"/>
      <c r="D137" s="4">
        <f>SUM(D131:D136)</f>
        <v>18200</v>
      </c>
      <c r="E137" s="4">
        <f>SUM(E131:E136)</f>
        <v>20350</v>
      </c>
      <c r="F137" s="4">
        <f>SUM(F131:F136)</f>
        <v>22756</v>
      </c>
    </row>
    <row r="138" spans="1:7" x14ac:dyDescent="0.3">
      <c r="A138" s="1"/>
      <c r="B138" s="1"/>
      <c r="C138" s="1"/>
      <c r="D138" s="4"/>
      <c r="E138" s="4"/>
      <c r="F138" s="4"/>
    </row>
    <row r="139" spans="1:7" x14ac:dyDescent="0.3">
      <c r="A139" s="1"/>
      <c r="B139" s="1"/>
      <c r="C139" s="1"/>
      <c r="D139" s="4"/>
      <c r="E139" s="4"/>
      <c r="F139" s="4"/>
    </row>
    <row r="140" spans="1:7" x14ac:dyDescent="0.3">
      <c r="A140" s="1"/>
      <c r="B140" s="1"/>
      <c r="C140" s="1"/>
      <c r="D140" s="4"/>
      <c r="E140" s="4"/>
      <c r="F140" s="4"/>
    </row>
    <row r="141" spans="1:7" x14ac:dyDescent="0.3">
      <c r="A141" s="9" t="s">
        <v>116</v>
      </c>
      <c r="B141" s="1"/>
      <c r="C141" s="1"/>
      <c r="D141" s="4"/>
      <c r="E141" s="4"/>
      <c r="F141" s="4"/>
    </row>
    <row r="142" spans="1:7" x14ac:dyDescent="0.3">
      <c r="A142" s="1" t="s">
        <v>58</v>
      </c>
      <c r="B142" s="1"/>
      <c r="C142" s="1"/>
      <c r="D142" s="4">
        <v>31000</v>
      </c>
      <c r="E142" s="4">
        <v>31000</v>
      </c>
      <c r="F142" s="4">
        <v>32413</v>
      </c>
    </row>
    <row r="143" spans="1:7" x14ac:dyDescent="0.3">
      <c r="A143" s="1" t="s">
        <v>117</v>
      </c>
      <c r="B143" s="1"/>
      <c r="C143" s="1"/>
      <c r="D143" s="4">
        <v>24165</v>
      </c>
      <c r="E143" s="4">
        <v>24165</v>
      </c>
      <c r="F143" s="4">
        <v>24652</v>
      </c>
    </row>
    <row r="144" spans="1:7" x14ac:dyDescent="0.3">
      <c r="A144" s="1" t="s">
        <v>118</v>
      </c>
      <c r="B144" s="1"/>
      <c r="C144" s="1"/>
      <c r="D144" s="13">
        <v>3000</v>
      </c>
      <c r="E144" s="13">
        <v>3000</v>
      </c>
      <c r="F144" s="13">
        <v>2525</v>
      </c>
    </row>
    <row r="145" spans="1:7" x14ac:dyDescent="0.3">
      <c r="A145" s="9" t="s">
        <v>119</v>
      </c>
      <c r="B145" s="1"/>
      <c r="C145" s="1"/>
      <c r="D145" s="4">
        <f>SUM(D142:D144)</f>
        <v>58165</v>
      </c>
      <c r="E145" s="4">
        <f>SUM(E142:E144)</f>
        <v>58165</v>
      </c>
      <c r="F145" s="4">
        <f>SUM(F142:F144)</f>
        <v>59590</v>
      </c>
    </row>
    <row r="146" spans="1:7" x14ac:dyDescent="0.3">
      <c r="A146" s="1" t="s">
        <v>120</v>
      </c>
      <c r="B146" s="1"/>
      <c r="C146" s="1"/>
      <c r="D146" s="4"/>
      <c r="E146" s="4"/>
      <c r="F146" s="4"/>
    </row>
    <row r="147" spans="1:7" x14ac:dyDescent="0.3">
      <c r="B147" s="1"/>
      <c r="C147" s="1"/>
      <c r="D147" s="4"/>
      <c r="E147" s="4"/>
      <c r="F147" s="4"/>
    </row>
    <row r="148" spans="1:7" x14ac:dyDescent="0.3">
      <c r="A148" s="16" t="s">
        <v>121</v>
      </c>
      <c r="B148" s="1"/>
      <c r="C148" s="1"/>
      <c r="D148" s="4"/>
      <c r="E148" s="4"/>
      <c r="F148" s="4"/>
    </row>
    <row r="149" spans="1:7" x14ac:dyDescent="0.3">
      <c r="A149" t="s">
        <v>122</v>
      </c>
      <c r="B149" s="1"/>
      <c r="C149" s="1"/>
      <c r="D149" s="4">
        <f>D39</f>
        <v>2050</v>
      </c>
      <c r="E149" s="4">
        <f>E38</f>
        <v>2075</v>
      </c>
      <c r="F149" s="4">
        <v>2999</v>
      </c>
    </row>
    <row r="150" spans="1:7" x14ac:dyDescent="0.3">
      <c r="A150" t="s">
        <v>123</v>
      </c>
      <c r="B150" s="1"/>
      <c r="C150" s="1"/>
      <c r="D150" s="6">
        <f>D43</f>
        <v>3075</v>
      </c>
      <c r="E150" s="6">
        <f>E42</f>
        <v>3112.5</v>
      </c>
      <c r="F150" s="4">
        <v>2001</v>
      </c>
    </row>
    <row r="151" spans="1:7" x14ac:dyDescent="0.3">
      <c r="A151" s="5" t="s">
        <v>124</v>
      </c>
      <c r="B151" s="1"/>
      <c r="C151" s="1"/>
      <c r="D151" s="17"/>
      <c r="E151" s="17"/>
      <c r="F151" s="13">
        <v>12925</v>
      </c>
      <c r="G151" s="5"/>
    </row>
    <row r="152" spans="1:7" x14ac:dyDescent="0.3">
      <c r="A152" s="16" t="s">
        <v>125</v>
      </c>
      <c r="B152" s="1"/>
      <c r="C152" s="1"/>
      <c r="D152">
        <f>SUM(D149:D151)</f>
        <v>5125</v>
      </c>
      <c r="E152">
        <f>SUM(E149:E151)</f>
        <v>5187.5</v>
      </c>
      <c r="F152">
        <f>SUM(F149:F151)</f>
        <v>17925</v>
      </c>
    </row>
    <row r="153" spans="1:7" x14ac:dyDescent="0.3">
      <c r="B153" s="1"/>
      <c r="C153" s="1"/>
      <c r="F153" s="1"/>
    </row>
    <row r="154" spans="1:7" x14ac:dyDescent="0.3">
      <c r="B154" s="1"/>
      <c r="C154" s="1"/>
      <c r="F154" s="1"/>
    </row>
    <row r="155" spans="1:7" ht="16.2" thickBot="1" x14ac:dyDescent="0.35">
      <c r="A155" s="16" t="s">
        <v>126</v>
      </c>
      <c r="B155" s="1"/>
      <c r="C155" s="1"/>
      <c r="D155" s="18">
        <f>D87+D109+D127+D137+D145+D152</f>
        <v>569775</v>
      </c>
      <c r="E155" s="18">
        <f>E87+E109+E127+E137+E145+E152</f>
        <v>569349.5</v>
      </c>
      <c r="F155" s="15">
        <f>F87+F109+F127+F137+F145+F152</f>
        <v>527950</v>
      </c>
    </row>
    <row r="156" spans="1:7" ht="16.2" thickTop="1" x14ac:dyDescent="0.3">
      <c r="B156" s="1"/>
      <c r="C156" s="1"/>
      <c r="F156" s="1"/>
    </row>
    <row r="157" spans="1:7" x14ac:dyDescent="0.3">
      <c r="B157" s="1"/>
      <c r="C157" s="1"/>
      <c r="F157" s="1"/>
    </row>
    <row r="158" spans="1:7" x14ac:dyDescent="0.3">
      <c r="B158" s="1"/>
      <c r="C158" s="1"/>
      <c r="F158" s="1"/>
    </row>
    <row r="159" spans="1:7" x14ac:dyDescent="0.3">
      <c r="B159" s="1"/>
      <c r="C159" s="1"/>
      <c r="F159" s="1"/>
    </row>
    <row r="160" spans="1:7" x14ac:dyDescent="0.3">
      <c r="A160" s="16" t="s">
        <v>127</v>
      </c>
      <c r="B160" s="1"/>
      <c r="C160" s="1"/>
      <c r="F160" s="1"/>
    </row>
    <row r="161" spans="1:7" ht="16.2" thickBot="1" x14ac:dyDescent="0.35">
      <c r="A161" s="16" t="s">
        <v>128</v>
      </c>
      <c r="B161" s="1"/>
      <c r="C161" s="1"/>
      <c r="D161" s="18">
        <f>D54-D155</f>
        <v>0</v>
      </c>
      <c r="E161" s="18">
        <f>E54-E155-E156</f>
        <v>788</v>
      </c>
      <c r="F161" s="15">
        <f>F54-F155-F156</f>
        <v>27232</v>
      </c>
    </row>
    <row r="162" spans="1:7" ht="16.2" thickTop="1" x14ac:dyDescent="0.3">
      <c r="B162" s="1"/>
      <c r="C162" s="1"/>
      <c r="F162" s="1"/>
    </row>
    <row r="163" spans="1:7" x14ac:dyDescent="0.3">
      <c r="B163" s="1"/>
      <c r="C163" s="1"/>
      <c r="F163" s="1"/>
    </row>
    <row r="164" spans="1:7" x14ac:dyDescent="0.3">
      <c r="A164" s="19" t="s">
        <v>129</v>
      </c>
      <c r="B164" s="14"/>
      <c r="C164" s="14"/>
      <c r="D164" s="20"/>
      <c r="E164" s="20"/>
      <c r="F164" s="14"/>
    </row>
    <row r="165" spans="1:7" x14ac:dyDescent="0.3">
      <c r="A165" t="s">
        <v>130</v>
      </c>
      <c r="B165" s="1"/>
      <c r="C165" s="1"/>
      <c r="F165" s="1"/>
    </row>
    <row r="166" spans="1:7" x14ac:dyDescent="0.3">
      <c r="A166" s="21">
        <v>34973</v>
      </c>
      <c r="B166" s="1"/>
      <c r="C166" s="1"/>
      <c r="D166" s="2"/>
      <c r="E166" s="2"/>
      <c r="F166" s="2">
        <v>33258.99</v>
      </c>
      <c r="G166" t="s">
        <v>39</v>
      </c>
    </row>
    <row r="167" spans="1:7" x14ac:dyDescent="0.3">
      <c r="A167" s="21">
        <v>35339</v>
      </c>
      <c r="B167" s="1"/>
      <c r="C167" s="1"/>
      <c r="D167" s="2"/>
      <c r="E167" s="2">
        <f>F180</f>
        <v>45972.6</v>
      </c>
      <c r="F167" s="2" t="s">
        <v>10</v>
      </c>
      <c r="G167" t="s">
        <v>39</v>
      </c>
    </row>
    <row r="168" spans="1:7" x14ac:dyDescent="0.3">
      <c r="A168" s="21">
        <v>35704</v>
      </c>
      <c r="B168" s="1"/>
      <c r="C168" s="1"/>
      <c r="D168" s="2">
        <f>E180</f>
        <v>48985.100000000006</v>
      </c>
      <c r="E168" s="2" t="s">
        <v>10</v>
      </c>
      <c r="F168" s="2"/>
      <c r="G168" t="s">
        <v>39</v>
      </c>
    </row>
    <row r="169" spans="1:7" x14ac:dyDescent="0.3">
      <c r="B169" s="1"/>
      <c r="C169" s="1"/>
      <c r="F169" s="1"/>
    </row>
    <row r="170" spans="1:7" x14ac:dyDescent="0.3">
      <c r="A170" s="16" t="s">
        <v>134</v>
      </c>
      <c r="B170" s="1"/>
      <c r="C170" s="1"/>
      <c r="F170" s="1"/>
    </row>
    <row r="171" spans="1:7" x14ac:dyDescent="0.3">
      <c r="A171" t="str">
        <f>$A$25</f>
        <v>FY 1995-1996</v>
      </c>
      <c r="B171" s="3">
        <f>B25</f>
        <v>20500</v>
      </c>
      <c r="C171" s="2">
        <v>1.35</v>
      </c>
      <c r="D171" s="1"/>
      <c r="E171" s="1"/>
      <c r="F171" s="1">
        <v>26988.61</v>
      </c>
      <c r="G171" t="s">
        <v>39</v>
      </c>
    </row>
    <row r="172" spans="1:7" x14ac:dyDescent="0.3">
      <c r="A172" t="str">
        <f>$A$26</f>
        <v>FY 1996-1997</v>
      </c>
      <c r="B172" s="3">
        <f>B26</f>
        <v>20750</v>
      </c>
      <c r="C172" s="2">
        <v>1.35</v>
      </c>
      <c r="D172" s="1"/>
      <c r="E172" s="1">
        <f>B172*C172</f>
        <v>28012.500000000004</v>
      </c>
      <c r="F172" s="1"/>
    </row>
    <row r="173" spans="1:7" x14ac:dyDescent="0.3">
      <c r="A173" t="str">
        <f>$A$27</f>
        <v>FY 1997-1998</v>
      </c>
      <c r="B173" s="3">
        <f>B27</f>
        <v>20500</v>
      </c>
      <c r="C173" s="2">
        <v>1.35</v>
      </c>
      <c r="D173" s="14">
        <f>B173*C173</f>
        <v>27675.000000000004</v>
      </c>
      <c r="E173" s="14"/>
      <c r="F173" s="14"/>
    </row>
    <row r="174" spans="1:7" x14ac:dyDescent="0.3">
      <c r="A174" t="s">
        <v>135</v>
      </c>
      <c r="B174" s="1"/>
      <c r="C174" s="1"/>
      <c r="D174">
        <f>SUM(D168:D173)</f>
        <v>76660.100000000006</v>
      </c>
      <c r="E174">
        <f>SUM(E167:E172)</f>
        <v>73985.100000000006</v>
      </c>
      <c r="F174" s="1">
        <f>SUM(F166:F171)</f>
        <v>60247.6</v>
      </c>
    </row>
    <row r="175" spans="1:7" x14ac:dyDescent="0.3">
      <c r="B175" s="1"/>
      <c r="C175" s="1"/>
      <c r="F175" s="1"/>
    </row>
    <row r="176" spans="1:7" x14ac:dyDescent="0.3">
      <c r="A176" s="16" t="s">
        <v>136</v>
      </c>
      <c r="B176" s="1"/>
      <c r="C176" s="1"/>
      <c r="F176" s="1"/>
    </row>
    <row r="177" spans="1:7" x14ac:dyDescent="0.3">
      <c r="A177" t="s">
        <v>138</v>
      </c>
      <c r="B177" s="3">
        <v>50</v>
      </c>
      <c r="C177" s="2">
        <v>425</v>
      </c>
      <c r="F177" s="1">
        <v>14275</v>
      </c>
      <c r="G177" t="s">
        <v>39</v>
      </c>
    </row>
    <row r="178" spans="1:7" x14ac:dyDescent="0.3">
      <c r="A178" t="s">
        <v>139</v>
      </c>
      <c r="B178" s="3">
        <v>50</v>
      </c>
      <c r="C178" s="2">
        <v>500</v>
      </c>
      <c r="E178">
        <f>B178*C178</f>
        <v>25000</v>
      </c>
      <c r="F178" s="1"/>
    </row>
    <row r="179" spans="1:7" x14ac:dyDescent="0.3">
      <c r="A179" t="s">
        <v>163</v>
      </c>
      <c r="B179" s="3">
        <v>51</v>
      </c>
      <c r="C179" s="2">
        <v>650</v>
      </c>
      <c r="D179" s="17">
        <f>B179*C179</f>
        <v>33150</v>
      </c>
      <c r="E179" s="17"/>
      <c r="F179" s="14"/>
    </row>
    <row r="180" spans="1:7" ht="16.2" thickBot="1" x14ac:dyDescent="0.35">
      <c r="A180" s="16" t="s">
        <v>140</v>
      </c>
      <c r="B180" s="1"/>
      <c r="C180" s="1"/>
      <c r="D180" s="18">
        <f>D174-D179</f>
        <v>43510.100000000006</v>
      </c>
      <c r="E180" s="18">
        <f>E174-E178</f>
        <v>48985.100000000006</v>
      </c>
      <c r="F180" s="15">
        <f>F174-F177</f>
        <v>45972.6</v>
      </c>
    </row>
    <row r="181" spans="1:7" ht="16.2" thickTop="1" x14ac:dyDescent="0.3">
      <c r="A181" s="16"/>
      <c r="B181" s="1"/>
      <c r="C181" s="1"/>
      <c r="F181" s="1"/>
    </row>
    <row r="182" spans="1:7" x14ac:dyDescent="0.3">
      <c r="A182" s="16"/>
      <c r="B182" s="1"/>
      <c r="C182" s="1"/>
      <c r="F182" s="1"/>
    </row>
    <row r="183" spans="1:7" x14ac:dyDescent="0.3">
      <c r="A183" s="16"/>
      <c r="B183" s="1"/>
      <c r="C183" s="1"/>
      <c r="F183" s="1"/>
    </row>
    <row r="184" spans="1:7" x14ac:dyDescent="0.3">
      <c r="A184" s="19" t="s">
        <v>141</v>
      </c>
      <c r="B184" s="14"/>
      <c r="C184" s="14"/>
      <c r="D184" s="20"/>
      <c r="E184" s="20"/>
      <c r="F184" s="14"/>
    </row>
    <row r="185" spans="1:7" x14ac:dyDescent="0.3">
      <c r="A185" t="s">
        <v>130</v>
      </c>
      <c r="B185" s="1"/>
      <c r="C185" s="1"/>
      <c r="F185" s="1"/>
    </row>
    <row r="186" spans="1:7" x14ac:dyDescent="0.3">
      <c r="A186" s="21">
        <f>A166</f>
        <v>34973</v>
      </c>
      <c r="B186" s="1"/>
      <c r="C186" s="1"/>
      <c r="D186" s="2"/>
      <c r="E186" s="2"/>
      <c r="F186" s="2">
        <v>8221.3799999999992</v>
      </c>
    </row>
    <row r="187" spans="1:7" x14ac:dyDescent="0.3">
      <c r="A187" s="21">
        <f>A167</f>
        <v>35339</v>
      </c>
      <c r="B187" s="1"/>
      <c r="C187" s="1"/>
      <c r="D187" s="2"/>
      <c r="E187" s="2">
        <f>F200</f>
        <v>8221.3799999999992</v>
      </c>
      <c r="F187" s="2"/>
    </row>
    <row r="188" spans="1:7" x14ac:dyDescent="0.3">
      <c r="A188" s="21">
        <f>A168</f>
        <v>35704</v>
      </c>
      <c r="B188" s="1"/>
      <c r="C188" s="1"/>
      <c r="D188" s="2">
        <f>E200</f>
        <v>8221.3799999999992</v>
      </c>
      <c r="E188" s="2"/>
      <c r="F188" s="2"/>
    </row>
    <row r="189" spans="1:7" x14ac:dyDescent="0.3">
      <c r="B189" s="1"/>
      <c r="C189" s="1"/>
      <c r="F189" s="1"/>
    </row>
    <row r="190" spans="1:7" x14ac:dyDescent="0.3">
      <c r="A190" s="16" t="s">
        <v>134</v>
      </c>
      <c r="B190" s="1"/>
      <c r="C190" s="1"/>
      <c r="F190" s="1"/>
    </row>
    <row r="191" spans="1:7" x14ac:dyDescent="0.3">
      <c r="A191" t="s">
        <v>10</v>
      </c>
      <c r="B191" s="1"/>
      <c r="C191" s="1"/>
      <c r="F191" s="1"/>
    </row>
    <row r="192" spans="1:7" x14ac:dyDescent="0.3">
      <c r="A192" t="str">
        <f>$A$25</f>
        <v>FY 1995-1996</v>
      </c>
      <c r="B192" s="3">
        <f>B25</f>
        <v>20500</v>
      </c>
      <c r="C192" s="2">
        <v>0.2</v>
      </c>
      <c r="F192">
        <v>3996.72</v>
      </c>
    </row>
    <row r="193" spans="1:6" x14ac:dyDescent="0.3">
      <c r="A193" t="str">
        <f>$A$26</f>
        <v>FY 1996-1997</v>
      </c>
      <c r="B193" s="3">
        <f>B26</f>
        <v>20750</v>
      </c>
      <c r="C193" s="2">
        <v>0.2</v>
      </c>
      <c r="E193">
        <f>B193*C193</f>
        <v>4150</v>
      </c>
    </row>
    <row r="194" spans="1:6" x14ac:dyDescent="0.3">
      <c r="A194" t="str">
        <f>$A$27</f>
        <v>FY 1997-1998</v>
      </c>
      <c r="B194" s="3">
        <f>B27</f>
        <v>20500</v>
      </c>
      <c r="C194" s="2">
        <v>0.2</v>
      </c>
      <c r="D194" s="13">
        <f>B194*C194</f>
        <v>4100</v>
      </c>
      <c r="E194" s="17"/>
      <c r="F194" s="17"/>
    </row>
    <row r="195" spans="1:6" x14ac:dyDescent="0.3">
      <c r="A195" t="s">
        <v>135</v>
      </c>
      <c r="B195" s="1"/>
      <c r="C195" s="1"/>
      <c r="D195">
        <f>SUM(D188:D194)</f>
        <v>12321.38</v>
      </c>
      <c r="E195">
        <f>SUM(E187:E193)</f>
        <v>12371.38</v>
      </c>
      <c r="F195">
        <f>SUM(F186:F192)</f>
        <v>12218.099999999999</v>
      </c>
    </row>
    <row r="196" spans="1:6" x14ac:dyDescent="0.3">
      <c r="B196" s="1"/>
      <c r="C196" s="1"/>
    </row>
    <row r="197" spans="1:6" x14ac:dyDescent="0.3">
      <c r="A197" s="16" t="s">
        <v>136</v>
      </c>
      <c r="B197" s="1"/>
      <c r="C197" s="1"/>
    </row>
    <row r="198" spans="1:6" x14ac:dyDescent="0.3">
      <c r="A198" t="s">
        <v>164</v>
      </c>
      <c r="B198" s="1"/>
      <c r="C198" s="1"/>
      <c r="D198" s="17">
        <f>+D194</f>
        <v>4100</v>
      </c>
      <c r="E198" s="17">
        <f>+E193</f>
        <v>4150</v>
      </c>
      <c r="F198" s="17">
        <v>3996.72</v>
      </c>
    </row>
    <row r="200" spans="1:6" ht="16.2" thickBot="1" x14ac:dyDescent="0.35">
      <c r="A200" s="16" t="s">
        <v>140</v>
      </c>
      <c r="B200" s="1"/>
      <c r="C200" s="1"/>
      <c r="D200" s="18">
        <f>D195-D198</f>
        <v>8221.3799999999992</v>
      </c>
      <c r="E200" s="18">
        <f>E195-E198</f>
        <v>8221.3799999999992</v>
      </c>
      <c r="F200" s="18">
        <f>F195-F198</f>
        <v>8221.3799999999992</v>
      </c>
    </row>
    <row r="201" spans="1:6" ht="16.2" thickTop="1" x14ac:dyDescent="0.3">
      <c r="B201" s="1"/>
      <c r="C201" s="1"/>
    </row>
    <row r="202" spans="1:6" x14ac:dyDescent="0.3">
      <c r="B202" s="1"/>
      <c r="C202" s="1"/>
    </row>
    <row r="203" spans="1:6" x14ac:dyDescent="0.3">
      <c r="B203" s="1"/>
      <c r="C203" s="1"/>
    </row>
    <row r="204" spans="1:6" x14ac:dyDescent="0.3">
      <c r="B204" s="1"/>
      <c r="C204" s="1"/>
    </row>
    <row r="205" spans="1:6" x14ac:dyDescent="0.3">
      <c r="B205" s="1"/>
      <c r="C205" s="1"/>
    </row>
    <row r="206" spans="1:6" x14ac:dyDescent="0.3">
      <c r="B206" s="1"/>
      <c r="C206" s="1"/>
    </row>
    <row r="207" spans="1:6" x14ac:dyDescent="0.3">
      <c r="A207" s="19" t="s">
        <v>143</v>
      </c>
      <c r="B207" s="14"/>
      <c r="C207" s="14"/>
      <c r="D207" s="20"/>
      <c r="E207" s="20"/>
      <c r="F207" s="20"/>
    </row>
    <row r="208" spans="1:6" x14ac:dyDescent="0.3">
      <c r="B208" s="1"/>
      <c r="C208" s="1"/>
    </row>
    <row r="209" spans="1:6" x14ac:dyDescent="0.3">
      <c r="A209" t="s">
        <v>144</v>
      </c>
      <c r="B209" s="1"/>
      <c r="C209" s="1"/>
      <c r="D209" s="2">
        <f>C27</f>
        <v>20.45</v>
      </c>
      <c r="E209" s="2">
        <f>C26</f>
        <v>20.45</v>
      </c>
      <c r="F209" s="2">
        <v>19.75</v>
      </c>
    </row>
    <row r="210" spans="1:6" x14ac:dyDescent="0.3">
      <c r="B210" s="1"/>
      <c r="C210" s="1"/>
    </row>
    <row r="211" spans="1:6" x14ac:dyDescent="0.3">
      <c r="A211" t="s">
        <v>122</v>
      </c>
      <c r="B211" s="1"/>
      <c r="C211" s="1"/>
      <c r="D211" s="4">
        <f>C39</f>
        <v>0.1</v>
      </c>
      <c r="E211" s="4">
        <f>C38</f>
        <v>0.1</v>
      </c>
      <c r="F211" s="4">
        <v>0.15</v>
      </c>
    </row>
    <row r="212" spans="1:6" x14ac:dyDescent="0.3">
      <c r="B212" s="1"/>
      <c r="C212" s="1"/>
      <c r="D212" s="4"/>
      <c r="E212" s="4"/>
      <c r="F212" s="4"/>
    </row>
    <row r="213" spans="1:6" x14ac:dyDescent="0.3">
      <c r="A213" t="s">
        <v>145</v>
      </c>
      <c r="B213" s="1"/>
      <c r="C213" s="1"/>
      <c r="D213" s="4">
        <f>C43</f>
        <v>0.15</v>
      </c>
      <c r="E213" s="4">
        <f>C42</f>
        <v>0.15</v>
      </c>
      <c r="F213" s="4">
        <v>0.1</v>
      </c>
    </row>
    <row r="214" spans="1:6" x14ac:dyDescent="0.3">
      <c r="B214" s="1"/>
      <c r="C214" s="1"/>
      <c r="D214" s="4"/>
      <c r="E214" s="4"/>
      <c r="F214" s="4"/>
    </row>
    <row r="215" spans="1:6" x14ac:dyDescent="0.3">
      <c r="A215" t="s">
        <v>146</v>
      </c>
      <c r="B215" s="1"/>
      <c r="C215" s="1"/>
      <c r="D215" s="4">
        <f>C49</f>
        <v>2.75</v>
      </c>
      <c r="E215" s="4">
        <f>C47</f>
        <v>2.75</v>
      </c>
      <c r="F215" s="4">
        <v>2.4500000000000002</v>
      </c>
    </row>
    <row r="216" spans="1:6" x14ac:dyDescent="0.3">
      <c r="B216" s="1"/>
      <c r="C216" s="1"/>
      <c r="D216" s="4"/>
      <c r="E216" s="4"/>
      <c r="F216" s="4"/>
    </row>
    <row r="217" spans="1:6" x14ac:dyDescent="0.3">
      <c r="A217" t="s">
        <v>147</v>
      </c>
      <c r="B217" s="1"/>
      <c r="C217" s="1"/>
      <c r="D217" s="4">
        <f>C173</f>
        <v>1.35</v>
      </c>
      <c r="E217" s="4">
        <f>C172</f>
        <v>1.35</v>
      </c>
      <c r="F217" s="4">
        <v>1.35</v>
      </c>
    </row>
    <row r="218" spans="1:6" x14ac:dyDescent="0.3">
      <c r="B218" s="1"/>
      <c r="C218" s="1"/>
      <c r="D218" s="4"/>
      <c r="E218" s="4"/>
      <c r="F218" s="4"/>
    </row>
    <row r="219" spans="1:6" x14ac:dyDescent="0.3">
      <c r="A219" t="s">
        <v>148</v>
      </c>
      <c r="B219" s="1"/>
      <c r="C219" s="1"/>
      <c r="D219" s="17">
        <f>C194</f>
        <v>0.2</v>
      </c>
      <c r="E219" s="17">
        <f>C193</f>
        <v>0.2</v>
      </c>
      <c r="F219" s="17">
        <v>0.2</v>
      </c>
    </row>
    <row r="220" spans="1:6" x14ac:dyDescent="0.3">
      <c r="B220" s="1"/>
      <c r="C220" s="1"/>
    </row>
    <row r="221" spans="1:6" ht="16.2" thickBot="1" x14ac:dyDescent="0.35">
      <c r="A221" s="16" t="s">
        <v>149</v>
      </c>
      <c r="B221" s="1"/>
      <c r="C221" s="1"/>
      <c r="D221" s="18">
        <f>SUM(D209:D219)</f>
        <v>25</v>
      </c>
      <c r="E221" s="18">
        <f>SUM(E209:E219)</f>
        <v>25</v>
      </c>
      <c r="F221" s="18">
        <f>SUM(F209:F219)</f>
        <v>24</v>
      </c>
    </row>
    <row r="222" spans="1:6" ht="16.2" thickTop="1" x14ac:dyDescent="0.3">
      <c r="B222" s="1"/>
      <c r="C222" s="1"/>
    </row>
    <row r="223" spans="1:6" x14ac:dyDescent="0.3">
      <c r="A223" s="1"/>
      <c r="B223" s="1"/>
      <c r="C223" s="1"/>
      <c r="D223" s="1"/>
      <c r="E223" s="1"/>
      <c r="F223" s="1"/>
    </row>
    <row r="224" spans="1:6" x14ac:dyDescent="0.3">
      <c r="B224" s="1"/>
      <c r="C224" s="1"/>
    </row>
    <row r="225" spans="1:6" x14ac:dyDescent="0.3">
      <c r="A225" s="1"/>
      <c r="B225" s="1"/>
      <c r="C225" s="1"/>
      <c r="D225" s="1"/>
      <c r="E225" s="1"/>
      <c r="F225" s="1"/>
    </row>
    <row r="226" spans="1:6" x14ac:dyDescent="0.3">
      <c r="B226" s="1"/>
      <c r="C226" s="1"/>
    </row>
    <row r="227" spans="1:6" x14ac:dyDescent="0.3">
      <c r="A227" s="1"/>
      <c r="B227" s="1"/>
      <c r="C227" s="1"/>
      <c r="D227" s="1"/>
      <c r="E227" s="1"/>
      <c r="F227" s="1"/>
    </row>
    <row r="228" spans="1:6" x14ac:dyDescent="0.3">
      <c r="B228" s="1"/>
      <c r="C228" s="1"/>
    </row>
    <row r="229" spans="1:6" x14ac:dyDescent="0.3">
      <c r="A229" s="1"/>
      <c r="B229" s="1"/>
      <c r="C229" s="1"/>
      <c r="D229" s="1"/>
      <c r="E229" s="1"/>
      <c r="F229" s="1"/>
    </row>
    <row r="230" spans="1:6" x14ac:dyDescent="0.3">
      <c r="B230" s="1"/>
      <c r="C230" s="1"/>
    </row>
    <row r="231" spans="1:6" x14ac:dyDescent="0.3">
      <c r="A231" s="1"/>
      <c r="B231" s="1"/>
      <c r="C231" s="1"/>
      <c r="D231" s="1"/>
      <c r="E231" s="1"/>
      <c r="F231" s="1"/>
    </row>
    <row r="232" spans="1:6" x14ac:dyDescent="0.3">
      <c r="B232" s="1"/>
      <c r="C232" s="1"/>
    </row>
    <row r="233" spans="1:6" x14ac:dyDescent="0.3">
      <c r="A233" s="1"/>
      <c r="B233" s="1"/>
      <c r="C233" s="1"/>
      <c r="D233" s="1"/>
      <c r="E233" s="1"/>
      <c r="F233" s="1"/>
    </row>
    <row r="234" spans="1:6" x14ac:dyDescent="0.3">
      <c r="B234" s="1"/>
      <c r="C234" s="1"/>
    </row>
    <row r="235" spans="1:6" x14ac:dyDescent="0.3">
      <c r="A235" s="1"/>
      <c r="B235" s="1"/>
      <c r="C235" s="1"/>
      <c r="D235" s="1"/>
      <c r="E235" s="1"/>
      <c r="F235" s="1"/>
    </row>
    <row r="237" spans="1:6" x14ac:dyDescent="0.3">
      <c r="A237" t="s">
        <v>150</v>
      </c>
    </row>
    <row r="238" spans="1:6" x14ac:dyDescent="0.3">
      <c r="A238" s="23">
        <f>+E1</f>
        <v>35753</v>
      </c>
    </row>
    <row r="239" spans="1:6" x14ac:dyDescent="0.3">
      <c r="A239" s="7" t="s">
        <v>151</v>
      </c>
      <c r="B239" s="1"/>
      <c r="C239" s="1"/>
      <c r="D239" s="1"/>
      <c r="E239" s="1"/>
      <c r="F239" s="1"/>
    </row>
    <row r="240" spans="1:6" x14ac:dyDescent="0.3">
      <c r="A240" s="7">
        <f>+E2</f>
        <v>35861</v>
      </c>
    </row>
    <row r="241" spans="1:6" x14ac:dyDescent="0.3">
      <c r="A241" s="7"/>
      <c r="B241" s="1"/>
      <c r="C241" s="1"/>
      <c r="D241" s="1"/>
      <c r="E241" s="1"/>
      <c r="F241" s="1"/>
    </row>
    <row r="246" spans="1:6" x14ac:dyDescent="0.3">
      <c r="A246" t="s">
        <v>165</v>
      </c>
      <c r="C246" t="s">
        <v>10</v>
      </c>
      <c r="D246" s="2">
        <f>(+D155-(D145+SUM(D31:D35)))/B27</f>
        <v>20.66390243902439</v>
      </c>
      <c r="E246" t="s">
        <v>10</v>
      </c>
    </row>
    <row r="247" spans="1:6" x14ac:dyDescent="0.3">
      <c r="B247" s="1"/>
      <c r="C247" s="1"/>
      <c r="D247" s="2"/>
      <c r="E247" s="1"/>
      <c r="F247" s="1"/>
    </row>
    <row r="248" spans="1:6" x14ac:dyDescent="0.3">
      <c r="A248" t="s">
        <v>166</v>
      </c>
      <c r="B248" s="1"/>
      <c r="C248" s="1" t="s">
        <v>10</v>
      </c>
      <c r="D248" s="2">
        <f>(+D145-D50)/B27</f>
        <v>2.7860975609756098</v>
      </c>
      <c r="E248" s="1"/>
      <c r="F248" s="1"/>
    </row>
    <row r="259" spans="1:6" x14ac:dyDescent="0.3">
      <c r="A259" s="1"/>
      <c r="B259" s="1"/>
      <c r="C259" s="1"/>
      <c r="D259" s="1"/>
      <c r="E259" s="1"/>
      <c r="F259" s="1"/>
    </row>
  </sheetData>
  <phoneticPr fontId="0" type="noConversion"/>
  <pageMargins left="0.5" right="0.5" top="0.5" bottom="0.55000000000000004" header="0.5" footer="0.5"/>
  <pageSetup scale="80" orientation="portrait" r:id="rId1"/>
  <headerFooter alignWithMargins="0">
    <oddFooter>&amp;L&amp;8&amp;F&amp;C&amp;9&amp;A&amp;R&amp;9&amp;D &amp;T</oddFooter>
  </headerFooter>
  <rowBreaks count="6" manualBreakCount="6">
    <brk id="57" max="65535" man="1"/>
    <brk id="95" max="65535" man="1"/>
    <brk id="127" max="65535" man="1"/>
    <brk id="162" max="65535" man="1"/>
    <brk id="201" max="65535" man="1"/>
    <brk id="241" max="65535" man="1"/>
  </rowBreaks>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R234"/>
  <sheetViews>
    <sheetView topLeftCell="A4" zoomScale="90" zoomScaleNormal="90" workbookViewId="0">
      <pane ySplit="3" topLeftCell="A7" activePane="bottomLeft" state="frozen"/>
      <selection activeCell="A4" sqref="A4"/>
      <selection pane="bottomLeft" activeCell="E201" sqref="E201"/>
    </sheetView>
  </sheetViews>
  <sheetFormatPr defaultRowHeight="15.6" x14ac:dyDescent="0.3"/>
  <cols>
    <col min="1" max="1" width="36.6328125" customWidth="1"/>
    <col min="2" max="2" width="9.08984375" bestFit="1" customWidth="1"/>
    <col min="3" max="3" width="1.81640625" bestFit="1" customWidth="1"/>
    <col min="4" max="4" width="9.6328125" bestFit="1" customWidth="1"/>
    <col min="5" max="5" width="12" style="153" customWidth="1"/>
    <col min="6" max="6" width="15.81640625" style="1061" customWidth="1"/>
    <col min="7" max="8" width="15.81640625" style="1025" customWidth="1"/>
    <col min="9" max="10" width="15.81640625" style="1010" customWidth="1"/>
    <col min="11" max="11" width="13.90625" style="921" bestFit="1" customWidth="1"/>
    <col min="12" max="12" width="13.90625" style="921" customWidth="1"/>
    <col min="13" max="17" width="13.90625" bestFit="1" customWidth="1"/>
    <col min="18" max="18" width="13.90625" style="153" bestFit="1" customWidth="1"/>
  </cols>
  <sheetData>
    <row r="1" spans="1:18" ht="16.2" x14ac:dyDescent="0.35">
      <c r="A1" s="1078" t="s">
        <v>233</v>
      </c>
      <c r="B1" s="1078"/>
      <c r="C1" s="1078"/>
      <c r="D1" s="1078"/>
      <c r="E1" s="1078"/>
      <c r="F1" s="1078"/>
      <c r="G1" s="1078"/>
      <c r="H1" s="1078"/>
      <c r="I1" s="1078"/>
      <c r="J1" s="1078"/>
      <c r="K1" s="1078"/>
      <c r="L1" s="1078"/>
      <c r="M1" s="1078"/>
      <c r="N1" s="1078"/>
      <c r="O1" s="1078"/>
      <c r="P1" s="1078"/>
      <c r="Q1" s="1078"/>
      <c r="R1" s="1078"/>
    </row>
    <row r="2" spans="1:18" ht="16.2" x14ac:dyDescent="0.35">
      <c r="A2" s="1078" t="s">
        <v>481</v>
      </c>
      <c r="B2" s="1078"/>
      <c r="C2" s="1078"/>
      <c r="D2" s="1078"/>
      <c r="E2" s="1078"/>
      <c r="F2" s="1078"/>
      <c r="G2" s="1078"/>
      <c r="H2" s="1078"/>
      <c r="I2" s="1078"/>
      <c r="J2" s="1078"/>
      <c r="K2" s="1078"/>
      <c r="L2" s="1078"/>
      <c r="M2" s="1078"/>
      <c r="N2" s="1078"/>
      <c r="O2" s="1078"/>
      <c r="P2" s="1078"/>
      <c r="Q2" s="1078"/>
      <c r="R2" s="1078"/>
    </row>
    <row r="3" spans="1:18" ht="16.2" x14ac:dyDescent="0.35">
      <c r="A3" s="1078" t="s">
        <v>340</v>
      </c>
      <c r="B3" s="1078"/>
      <c r="C3" s="1078"/>
      <c r="D3" s="1078"/>
      <c r="E3" s="1078"/>
      <c r="F3" s="1078"/>
      <c r="G3" s="1078"/>
      <c r="H3" s="1078"/>
      <c r="I3" s="1078"/>
      <c r="J3" s="1078"/>
      <c r="K3" s="1078"/>
      <c r="L3" s="1078"/>
      <c r="M3" s="1078"/>
      <c r="N3" s="1078"/>
      <c r="O3" s="1078"/>
      <c r="P3" s="1078"/>
      <c r="Q3" s="1078"/>
      <c r="R3" s="1078"/>
    </row>
    <row r="4" spans="1:18" ht="16.2" x14ac:dyDescent="0.35">
      <c r="A4" s="826"/>
      <c r="B4" s="826"/>
      <c r="C4" s="826"/>
      <c r="D4" s="826"/>
      <c r="F4" s="1051" t="s">
        <v>384</v>
      </c>
      <c r="G4" s="1011" t="s">
        <v>21</v>
      </c>
      <c r="H4" s="1011" t="s">
        <v>384</v>
      </c>
      <c r="I4" s="983" t="s">
        <v>384</v>
      </c>
      <c r="J4" s="983"/>
      <c r="K4" s="956" t="s">
        <v>384</v>
      </c>
      <c r="L4" s="956"/>
      <c r="M4" s="827" t="s">
        <v>432</v>
      </c>
      <c r="N4" s="827"/>
      <c r="O4" s="828" t="s">
        <v>432</v>
      </c>
      <c r="P4" s="828"/>
      <c r="Q4" s="829" t="s">
        <v>384</v>
      </c>
      <c r="R4" s="899"/>
    </row>
    <row r="5" spans="1:18" ht="16.2" x14ac:dyDescent="0.35">
      <c r="A5" s="832"/>
      <c r="B5" s="832"/>
      <c r="C5" s="832"/>
      <c r="D5" s="832"/>
      <c r="E5" s="1051" t="s">
        <v>21</v>
      </c>
      <c r="F5" s="1052" t="s">
        <v>523</v>
      </c>
      <c r="G5" s="1012" t="s">
        <v>522</v>
      </c>
      <c r="H5" s="1012" t="s">
        <v>504</v>
      </c>
      <c r="I5" s="984" t="s">
        <v>494</v>
      </c>
      <c r="J5" s="984" t="s">
        <v>494</v>
      </c>
      <c r="K5" s="957" t="s">
        <v>482</v>
      </c>
      <c r="L5" s="957" t="s">
        <v>482</v>
      </c>
      <c r="M5" s="833" t="s">
        <v>503</v>
      </c>
      <c r="N5" s="833" t="s">
        <v>503</v>
      </c>
      <c r="O5" s="834" t="s">
        <v>427</v>
      </c>
      <c r="P5" s="834" t="s">
        <v>427</v>
      </c>
      <c r="Q5" s="835" t="s">
        <v>379</v>
      </c>
      <c r="R5" s="900" t="s">
        <v>379</v>
      </c>
    </row>
    <row r="6" spans="1:18" ht="16.8" thickBot="1" x14ac:dyDescent="0.4">
      <c r="A6" s="837"/>
      <c r="B6" s="838"/>
      <c r="C6" s="838"/>
      <c r="D6" s="838"/>
      <c r="E6" s="837" t="s">
        <v>523</v>
      </c>
      <c r="F6" s="1053" t="s">
        <v>20</v>
      </c>
      <c r="G6" s="1045"/>
      <c r="H6" s="1013" t="s">
        <v>20</v>
      </c>
      <c r="I6" s="985" t="s">
        <v>20</v>
      </c>
      <c r="J6" s="985" t="s">
        <v>21</v>
      </c>
      <c r="K6" s="958" t="s">
        <v>20</v>
      </c>
      <c r="L6" s="958" t="s">
        <v>21</v>
      </c>
      <c r="M6" s="839" t="s">
        <v>20</v>
      </c>
      <c r="N6" s="839" t="s">
        <v>21</v>
      </c>
      <c r="O6" s="840" t="s">
        <v>20</v>
      </c>
      <c r="P6" s="840" t="s">
        <v>21</v>
      </c>
      <c r="Q6" s="841" t="s">
        <v>20</v>
      </c>
      <c r="R6" s="901" t="s">
        <v>21</v>
      </c>
    </row>
    <row r="7" spans="1:18" ht="16.2" thickTop="1" x14ac:dyDescent="0.3">
      <c r="A7" s="244" t="s">
        <v>22</v>
      </c>
      <c r="B7" s="244"/>
      <c r="C7" s="244"/>
      <c r="D7" s="244"/>
      <c r="E7" s="857"/>
      <c r="F7" s="857"/>
      <c r="G7" s="1014"/>
      <c r="H7" s="1014"/>
      <c r="I7" s="986"/>
      <c r="J7" s="986"/>
      <c r="K7" s="959"/>
      <c r="L7" s="982"/>
      <c r="M7" s="654"/>
      <c r="N7" s="654"/>
      <c r="O7" s="244"/>
      <c r="P7" s="244"/>
      <c r="Q7" s="244"/>
      <c r="R7" s="902"/>
    </row>
    <row r="8" spans="1:18" ht="9" customHeight="1" x14ac:dyDescent="0.3">
      <c r="A8" s="244"/>
      <c r="B8" s="244"/>
      <c r="C8" s="244"/>
      <c r="D8" s="244"/>
      <c r="E8" s="857"/>
      <c r="F8" s="857"/>
      <c r="G8" s="1014"/>
      <c r="H8" s="1014"/>
      <c r="I8" s="986"/>
      <c r="J8" s="986"/>
      <c r="K8" s="960"/>
      <c r="L8" s="960"/>
      <c r="M8" s="654"/>
      <c r="N8" s="654"/>
      <c r="O8" s="244"/>
      <c r="P8" s="244"/>
      <c r="Q8" s="244"/>
      <c r="R8" s="902"/>
    </row>
    <row r="9" spans="1:18" x14ac:dyDescent="0.3">
      <c r="A9" s="485" t="s">
        <v>23</v>
      </c>
      <c r="B9" s="486" t="s">
        <v>24</v>
      </c>
      <c r="C9" s="486"/>
      <c r="D9" s="486" t="s">
        <v>25</v>
      </c>
      <c r="E9" s="857"/>
      <c r="F9" s="857"/>
      <c r="G9" s="1015"/>
      <c r="H9" s="1015"/>
      <c r="I9" s="987"/>
      <c r="J9" s="987"/>
      <c r="K9" s="961"/>
      <c r="L9" s="961"/>
      <c r="M9" s="655"/>
      <c r="N9" s="655"/>
      <c r="O9" s="486"/>
      <c r="P9" s="486"/>
      <c r="Q9" s="707"/>
      <c r="R9" s="903"/>
    </row>
    <row r="10" spans="1:18" x14ac:dyDescent="0.3">
      <c r="A10" s="244" t="s">
        <v>26</v>
      </c>
      <c r="B10" s="244"/>
      <c r="C10" s="244"/>
      <c r="D10" s="244"/>
      <c r="E10" s="857"/>
      <c r="F10" s="857"/>
      <c r="G10" s="1014"/>
      <c r="H10" s="1014"/>
      <c r="I10" s="986"/>
      <c r="J10" s="986"/>
      <c r="K10" s="960"/>
      <c r="L10" s="960"/>
      <c r="M10" s="654"/>
      <c r="N10" s="654"/>
      <c r="O10" s="244"/>
      <c r="P10" s="244"/>
    </row>
    <row r="11" spans="1:18" x14ac:dyDescent="0.3">
      <c r="A11" s="462" t="s">
        <v>377</v>
      </c>
      <c r="B11" s="463">
        <v>13302</v>
      </c>
      <c r="C11" s="463"/>
      <c r="D11" s="464">
        <v>38</v>
      </c>
      <c r="E11" s="857"/>
      <c r="F11" s="857"/>
      <c r="G11" s="1016"/>
      <c r="H11" s="1016"/>
      <c r="I11" s="988"/>
      <c r="J11" s="988"/>
      <c r="K11" s="962"/>
      <c r="L11" s="962"/>
      <c r="M11" s="656"/>
      <c r="N11" s="656"/>
      <c r="Q11" s="722">
        <v>549632</v>
      </c>
      <c r="R11" s="904">
        <v>505481</v>
      </c>
    </row>
    <row r="12" spans="1:18" x14ac:dyDescent="0.3">
      <c r="A12" s="462" t="s">
        <v>390</v>
      </c>
      <c r="B12" s="463">
        <v>13500</v>
      </c>
      <c r="C12" s="463"/>
      <c r="D12" s="464">
        <v>39</v>
      </c>
      <c r="E12" s="857"/>
      <c r="F12" s="857"/>
      <c r="G12" s="1016"/>
      <c r="H12" s="1016"/>
      <c r="I12" s="988"/>
      <c r="J12" s="988"/>
      <c r="K12" s="962"/>
      <c r="L12" s="962"/>
      <c r="M12" s="847"/>
      <c r="N12" s="847"/>
      <c r="O12" s="848">
        <f>+D12*B12</f>
        <v>526500</v>
      </c>
      <c r="P12" s="848">
        <v>490497.31</v>
      </c>
      <c r="Q12" s="722"/>
      <c r="R12" s="905"/>
    </row>
    <row r="13" spans="1:18" x14ac:dyDescent="0.3">
      <c r="A13" s="850" t="s">
        <v>434</v>
      </c>
      <c r="B13" s="851">
        <v>13000</v>
      </c>
      <c r="C13" s="851"/>
      <c r="D13" s="852">
        <v>41.5</v>
      </c>
      <c r="E13" s="857"/>
      <c r="F13" s="857"/>
      <c r="G13" s="1016"/>
      <c r="H13" s="1016"/>
      <c r="I13" s="988"/>
      <c r="J13" s="988"/>
      <c r="K13" s="962"/>
      <c r="L13" s="962"/>
      <c r="M13" s="656">
        <f>+D13*B13</f>
        <v>539500</v>
      </c>
      <c r="N13" s="656">
        <v>506438.97</v>
      </c>
      <c r="O13" s="848"/>
      <c r="P13" s="848"/>
      <c r="Q13" s="722"/>
      <c r="R13" s="905"/>
    </row>
    <row r="14" spans="1:18" x14ac:dyDescent="0.3">
      <c r="A14" s="850" t="s">
        <v>483</v>
      </c>
      <c r="B14" s="851">
        <v>12555</v>
      </c>
      <c r="C14" s="851"/>
      <c r="D14" s="852">
        <v>41.5</v>
      </c>
      <c r="E14" s="857"/>
      <c r="F14" s="857"/>
      <c r="G14" s="1017"/>
      <c r="H14" s="1017"/>
      <c r="I14" s="989"/>
      <c r="J14" s="989"/>
      <c r="K14" s="963">
        <v>521032.5</v>
      </c>
      <c r="L14" s="963">
        <v>493492.51</v>
      </c>
      <c r="M14" s="656"/>
      <c r="N14" s="656"/>
      <c r="O14" s="848"/>
      <c r="P14" s="848"/>
      <c r="Q14" s="722"/>
      <c r="R14" s="905"/>
    </row>
    <row r="15" spans="1:18" x14ac:dyDescent="0.3">
      <c r="A15" s="850" t="s">
        <v>495</v>
      </c>
      <c r="B15" s="851">
        <v>11500</v>
      </c>
      <c r="C15" s="851"/>
      <c r="D15" s="852">
        <v>43.5</v>
      </c>
      <c r="E15" s="857"/>
      <c r="F15" s="857"/>
      <c r="G15" s="1017"/>
      <c r="H15" s="1017"/>
      <c r="I15" s="989">
        <v>500250</v>
      </c>
      <c r="J15" s="989">
        <v>495442.3</v>
      </c>
      <c r="K15" s="963"/>
      <c r="L15" s="963"/>
      <c r="M15" s="656"/>
      <c r="N15" s="656"/>
      <c r="O15" s="848"/>
      <c r="P15" s="848"/>
      <c r="Q15" s="722"/>
      <c r="R15" s="905"/>
    </row>
    <row r="16" spans="1:18" x14ac:dyDescent="0.3">
      <c r="A16" s="850" t="s">
        <v>506</v>
      </c>
      <c r="B16" s="851">
        <v>11400</v>
      </c>
      <c r="C16" s="851"/>
      <c r="D16" s="852">
        <v>48</v>
      </c>
      <c r="E16" s="857"/>
      <c r="F16" s="857"/>
      <c r="G16" s="1017">
        <v>538704.42000000004</v>
      </c>
      <c r="H16" s="1017">
        <v>547200</v>
      </c>
      <c r="I16" s="989"/>
      <c r="J16" s="989"/>
      <c r="K16" s="963"/>
      <c r="L16" s="963"/>
      <c r="M16" s="656"/>
      <c r="N16" s="656"/>
      <c r="O16" s="848"/>
      <c r="P16" s="848"/>
      <c r="Q16" s="722"/>
      <c r="R16" s="905"/>
    </row>
    <row r="17" spans="1:18" x14ac:dyDescent="0.3">
      <c r="A17" s="850" t="s">
        <v>516</v>
      </c>
      <c r="B17" s="851">
        <v>11300</v>
      </c>
      <c r="C17" s="851"/>
      <c r="D17" s="852">
        <v>48</v>
      </c>
      <c r="E17" s="857">
        <v>508536.04</v>
      </c>
      <c r="F17" s="857">
        <v>542400</v>
      </c>
      <c r="G17" s="1017"/>
      <c r="H17" s="1017"/>
      <c r="I17" s="989"/>
      <c r="J17" s="989"/>
      <c r="K17" s="963"/>
      <c r="L17" s="963"/>
      <c r="M17" s="656"/>
      <c r="N17" s="656"/>
      <c r="O17" s="848"/>
      <c r="P17" s="848"/>
      <c r="Q17" s="722"/>
      <c r="R17" s="905"/>
    </row>
    <row r="18" spans="1:18" x14ac:dyDescent="0.3">
      <c r="A18" s="850" t="s">
        <v>526</v>
      </c>
      <c r="B18" s="851">
        <v>11400</v>
      </c>
      <c r="C18" s="851"/>
      <c r="D18" s="852">
        <v>48</v>
      </c>
      <c r="E18" s="857"/>
      <c r="F18" s="857"/>
      <c r="G18" s="1017"/>
      <c r="H18" s="1017"/>
      <c r="I18" s="989"/>
      <c r="J18" s="989"/>
      <c r="K18" s="963"/>
      <c r="L18" s="963"/>
      <c r="M18" s="656"/>
      <c r="N18" s="656"/>
      <c r="O18" s="848"/>
      <c r="P18" s="848"/>
      <c r="Q18" s="722"/>
      <c r="R18" s="905"/>
    </row>
    <row r="19" spans="1:18" x14ac:dyDescent="0.3">
      <c r="A19" s="462"/>
      <c r="B19" s="463"/>
      <c r="C19" s="463"/>
      <c r="D19" s="464"/>
      <c r="E19" s="857"/>
      <c r="F19" s="857"/>
      <c r="G19" s="1017"/>
      <c r="H19" s="1017"/>
      <c r="I19" s="989"/>
      <c r="J19" s="989"/>
      <c r="K19" s="963"/>
      <c r="L19" s="963"/>
      <c r="M19" s="656"/>
      <c r="N19" s="656"/>
      <c r="O19" s="848"/>
      <c r="P19" s="848"/>
      <c r="Q19" s="722"/>
      <c r="R19" s="904"/>
    </row>
    <row r="20" spans="1:18" x14ac:dyDescent="0.3">
      <c r="A20" s="244" t="s">
        <v>488</v>
      </c>
      <c r="B20" s="244"/>
      <c r="C20" s="244" t="s">
        <v>10</v>
      </c>
      <c r="D20" s="238" t="s">
        <v>10</v>
      </c>
      <c r="E20" s="857"/>
      <c r="F20" s="857"/>
      <c r="G20" s="1018"/>
      <c r="H20" s="1018"/>
      <c r="I20" s="990"/>
      <c r="J20" s="990"/>
      <c r="K20" s="964"/>
      <c r="L20" s="964"/>
      <c r="M20" s="657"/>
      <c r="N20" s="657"/>
      <c r="O20" s="238"/>
      <c r="P20" s="238"/>
      <c r="Q20" s="493"/>
      <c r="R20" s="904"/>
    </row>
    <row r="21" spans="1:18" x14ac:dyDescent="0.3">
      <c r="A21" s="465" t="str">
        <f>A11</f>
        <v>FY 2012-2013</v>
      </c>
      <c r="B21" s="466"/>
      <c r="C21" s="466"/>
      <c r="D21" s="467"/>
      <c r="E21" s="857"/>
      <c r="F21" s="857"/>
      <c r="G21" s="1019"/>
      <c r="H21" s="1019"/>
      <c r="I21" s="991"/>
      <c r="J21" s="991"/>
      <c r="K21" s="965"/>
      <c r="L21" s="965"/>
      <c r="M21" s="853"/>
      <c r="N21" s="853"/>
      <c r="O21" s="467"/>
      <c r="P21" s="467"/>
      <c r="Q21" s="727">
        <v>22500</v>
      </c>
      <c r="R21" s="906">
        <v>30326</v>
      </c>
    </row>
    <row r="22" spans="1:18" x14ac:dyDescent="0.3">
      <c r="A22" s="465" t="str">
        <f>A12</f>
        <v>FY 2013-2014</v>
      </c>
      <c r="B22" s="466"/>
      <c r="C22" s="466"/>
      <c r="D22" s="467"/>
      <c r="E22" s="857"/>
      <c r="F22" s="857"/>
      <c r="G22" s="1019"/>
      <c r="H22" s="1019"/>
      <c r="I22" s="991"/>
      <c r="J22" s="991"/>
      <c r="K22" s="965"/>
      <c r="L22" s="965"/>
      <c r="O22" s="726">
        <v>22500</v>
      </c>
      <c r="P22" s="726">
        <v>34276</v>
      </c>
      <c r="Q22" s="727"/>
      <c r="R22" s="906"/>
    </row>
    <row r="23" spans="1:18" x14ac:dyDescent="0.3">
      <c r="A23" s="855" t="s">
        <v>437</v>
      </c>
      <c r="B23" s="856"/>
      <c r="C23" s="856"/>
      <c r="D23" s="857"/>
      <c r="E23" s="857"/>
      <c r="F23" s="857"/>
      <c r="G23" s="1019"/>
      <c r="H23" s="1019"/>
      <c r="I23" s="991"/>
      <c r="J23" s="991"/>
      <c r="K23" s="965"/>
      <c r="L23" s="965"/>
      <c r="M23" s="858">
        <v>30000</v>
      </c>
      <c r="N23" s="858">
        <v>35995</v>
      </c>
      <c r="O23" s="726"/>
      <c r="P23" s="726"/>
      <c r="Q23" s="727"/>
      <c r="R23" s="906"/>
    </row>
    <row r="24" spans="1:18" x14ac:dyDescent="0.3">
      <c r="A24" s="855" t="s">
        <v>483</v>
      </c>
      <c r="B24" s="856"/>
      <c r="C24" s="856"/>
      <c r="D24" s="857"/>
      <c r="E24" s="857"/>
      <c r="F24" s="857"/>
      <c r="G24" s="1019"/>
      <c r="H24" s="1019"/>
      <c r="I24" s="991"/>
      <c r="J24" s="991"/>
      <c r="K24" s="965">
        <v>33000</v>
      </c>
      <c r="L24" s="965">
        <v>28697</v>
      </c>
      <c r="M24" s="858"/>
      <c r="N24" s="858"/>
      <c r="O24" s="726"/>
      <c r="P24" s="726"/>
      <c r="Q24" s="727"/>
      <c r="R24" s="906"/>
    </row>
    <row r="25" spans="1:18" x14ac:dyDescent="0.3">
      <c r="A25" s="855" t="s">
        <v>495</v>
      </c>
      <c r="B25" s="856">
        <v>1150</v>
      </c>
      <c r="C25" s="856"/>
      <c r="D25" s="857">
        <v>25</v>
      </c>
      <c r="E25" s="857"/>
      <c r="F25" s="857"/>
      <c r="G25" s="1019"/>
      <c r="H25" s="1019"/>
      <c r="I25" s="991">
        <v>33000</v>
      </c>
      <c r="J25" s="991">
        <v>34070</v>
      </c>
      <c r="K25" s="965"/>
      <c r="L25" s="965"/>
      <c r="M25" s="858"/>
      <c r="N25" s="858"/>
      <c r="O25" s="726"/>
      <c r="P25" s="726"/>
      <c r="Q25" s="727"/>
      <c r="R25" s="906"/>
    </row>
    <row r="26" spans="1:18" x14ac:dyDescent="0.3">
      <c r="A26" s="855" t="s">
        <v>506</v>
      </c>
      <c r="B26" s="856">
        <v>1140</v>
      </c>
      <c r="C26" s="856"/>
      <c r="D26" s="857">
        <v>25</v>
      </c>
      <c r="E26" s="857"/>
      <c r="F26" s="857"/>
      <c r="G26" s="1017">
        <v>33845</v>
      </c>
      <c r="H26" s="1017">
        <v>28500</v>
      </c>
      <c r="I26" s="991"/>
      <c r="J26" s="991"/>
      <c r="K26" s="965"/>
      <c r="L26" s="965"/>
      <c r="M26" s="858"/>
      <c r="N26" s="858"/>
      <c r="O26" s="726"/>
      <c r="P26" s="726"/>
      <c r="Q26" s="727"/>
      <c r="R26" s="906"/>
    </row>
    <row r="27" spans="1:18" x14ac:dyDescent="0.3">
      <c r="A27" s="855" t="s">
        <v>516</v>
      </c>
      <c r="B27" s="856">
        <v>1100</v>
      </c>
      <c r="C27" s="856"/>
      <c r="D27" s="857">
        <v>25</v>
      </c>
      <c r="E27" s="857">
        <v>33225</v>
      </c>
      <c r="F27" s="857">
        <v>27500</v>
      </c>
      <c r="G27" s="1017"/>
      <c r="H27" s="1017"/>
      <c r="I27" s="991"/>
      <c r="J27" s="991"/>
      <c r="K27" s="965"/>
      <c r="L27" s="965"/>
      <c r="M27" s="858"/>
      <c r="N27" s="858"/>
      <c r="O27" s="726"/>
      <c r="P27" s="726"/>
      <c r="Q27" s="727"/>
      <c r="R27" s="906"/>
    </row>
    <row r="28" spans="1:18" x14ac:dyDescent="0.3">
      <c r="A28" s="855" t="s">
        <v>526</v>
      </c>
      <c r="B28" s="856">
        <v>1200</v>
      </c>
      <c r="C28" s="856"/>
      <c r="D28" s="857">
        <v>25</v>
      </c>
      <c r="E28" s="857"/>
      <c r="F28" s="857"/>
      <c r="G28" s="1017"/>
      <c r="H28" s="1017"/>
      <c r="I28" s="991"/>
      <c r="J28" s="991"/>
      <c r="K28" s="965"/>
      <c r="L28" s="965"/>
      <c r="M28" s="858"/>
      <c r="N28" s="858"/>
      <c r="O28" s="726"/>
      <c r="P28" s="726"/>
      <c r="Q28" s="727"/>
      <c r="R28" s="906"/>
    </row>
    <row r="29" spans="1:18" x14ac:dyDescent="0.3">
      <c r="A29" s="855"/>
      <c r="B29" s="856"/>
      <c r="C29" s="856"/>
      <c r="D29" s="857"/>
      <c r="E29" s="857"/>
      <c r="F29" s="857"/>
      <c r="G29" s="1019"/>
      <c r="H29" s="1019"/>
      <c r="I29" s="991"/>
      <c r="J29" s="991"/>
      <c r="K29" s="965"/>
      <c r="L29" s="965"/>
      <c r="M29" s="858"/>
      <c r="N29" s="858"/>
      <c r="O29" s="726"/>
      <c r="P29" s="726"/>
      <c r="Q29" s="727"/>
      <c r="R29" s="906"/>
    </row>
    <row r="30" spans="1:18" x14ac:dyDescent="0.3">
      <c r="A30" s="855" t="s">
        <v>341</v>
      </c>
      <c r="B30" s="856"/>
      <c r="C30" s="856"/>
      <c r="D30" s="857"/>
      <c r="E30" s="857"/>
      <c r="F30" s="857"/>
      <c r="G30" s="1019"/>
      <c r="H30" s="1019">
        <v>0</v>
      </c>
      <c r="I30" s="991">
        <v>4000</v>
      </c>
      <c r="J30" s="991"/>
      <c r="K30" s="965">
        <v>2500</v>
      </c>
      <c r="L30" s="965">
        <v>0</v>
      </c>
      <c r="M30" s="858">
        <v>5000</v>
      </c>
      <c r="N30" s="858">
        <v>0</v>
      </c>
      <c r="O30" s="726">
        <v>2500</v>
      </c>
      <c r="P30" s="726">
        <v>1431.3</v>
      </c>
      <c r="Q30" s="727">
        <v>5000</v>
      </c>
      <c r="R30" s="906">
        <v>10323</v>
      </c>
    </row>
    <row r="31" spans="1:18" x14ac:dyDescent="0.3">
      <c r="A31" s="850" t="s">
        <v>295</v>
      </c>
      <c r="B31" s="850"/>
      <c r="C31" s="850"/>
      <c r="D31" s="850"/>
      <c r="E31" s="857">
        <v>31980</v>
      </c>
      <c r="F31" s="857">
        <v>31980</v>
      </c>
      <c r="G31" s="1017">
        <v>31400</v>
      </c>
      <c r="H31" s="1017">
        <v>31400</v>
      </c>
      <c r="I31" s="989">
        <v>33340</v>
      </c>
      <c r="J31" s="989">
        <v>31396</v>
      </c>
      <c r="K31" s="963">
        <v>30000</v>
      </c>
      <c r="L31" s="963">
        <v>30000</v>
      </c>
      <c r="M31" s="859">
        <v>44000</v>
      </c>
      <c r="N31" s="859">
        <v>44000</v>
      </c>
      <c r="O31" s="721">
        <v>44000</v>
      </c>
      <c r="P31" s="721">
        <v>44000</v>
      </c>
      <c r="Q31" s="722">
        <v>40800</v>
      </c>
      <c r="R31" s="904">
        <v>40800</v>
      </c>
    </row>
    <row r="32" spans="1:18" x14ac:dyDescent="0.3">
      <c r="A32" s="705" t="s">
        <v>280</v>
      </c>
      <c r="B32" s="463"/>
      <c r="C32" s="463"/>
      <c r="D32" s="464"/>
      <c r="E32" s="857">
        <v>2822.93</v>
      </c>
      <c r="F32" s="857">
        <v>5000</v>
      </c>
      <c r="G32" s="1017">
        <v>2196.96</v>
      </c>
      <c r="H32" s="1017">
        <v>4500</v>
      </c>
      <c r="I32" s="989">
        <v>4500</v>
      </c>
      <c r="J32" s="989">
        <v>4773.6099999999997</v>
      </c>
      <c r="K32" s="963">
        <v>4500</v>
      </c>
      <c r="L32" s="963">
        <v>7032.46</v>
      </c>
      <c r="M32" s="859">
        <v>7500</v>
      </c>
      <c r="N32" s="859">
        <v>-1697.56</v>
      </c>
      <c r="O32" s="721">
        <v>7500</v>
      </c>
      <c r="P32" s="721">
        <v>5189.32</v>
      </c>
      <c r="Q32" s="722">
        <v>7500</v>
      </c>
      <c r="R32" s="904">
        <v>7223</v>
      </c>
    </row>
    <row r="33" spans="1:18" x14ac:dyDescent="0.3">
      <c r="A33" s="688" t="s">
        <v>35</v>
      </c>
      <c r="B33" s="860"/>
      <c r="C33" s="860"/>
      <c r="D33" s="688"/>
      <c r="E33" s="857"/>
      <c r="F33" s="857"/>
      <c r="G33" s="1017"/>
      <c r="H33" s="1017">
        <v>0</v>
      </c>
      <c r="I33" s="990">
        <v>6000</v>
      </c>
      <c r="J33" s="990"/>
      <c r="K33" s="964">
        <v>10000</v>
      </c>
      <c r="L33" s="964"/>
      <c r="M33" s="861">
        <v>5000</v>
      </c>
      <c r="N33" s="861">
        <v>0</v>
      </c>
      <c r="O33" s="862">
        <v>5000</v>
      </c>
      <c r="P33" s="862">
        <v>11206.34</v>
      </c>
      <c r="Q33" s="816">
        <v>10000</v>
      </c>
      <c r="R33" s="904"/>
    </row>
    <row r="34" spans="1:18" x14ac:dyDescent="0.3">
      <c r="A34" s="244" t="s">
        <v>38</v>
      </c>
      <c r="B34" s="244"/>
      <c r="C34" s="244"/>
      <c r="D34" s="244"/>
      <c r="E34" s="857"/>
      <c r="F34" s="857"/>
      <c r="G34" s="1018"/>
      <c r="H34" s="1018"/>
      <c r="I34" s="990"/>
      <c r="J34" s="990"/>
      <c r="K34" s="964"/>
      <c r="L34" s="964"/>
      <c r="M34" s="654"/>
      <c r="N34" s="654"/>
      <c r="O34" s="244"/>
      <c r="P34" s="244"/>
      <c r="Q34" s="493"/>
      <c r="R34" s="904">
        <v>0</v>
      </c>
    </row>
    <row r="35" spans="1:18" x14ac:dyDescent="0.3">
      <c r="A35" s="244" t="s">
        <v>502</v>
      </c>
      <c r="B35" s="463">
        <v>100</v>
      </c>
      <c r="C35" s="463"/>
      <c r="D35" s="464">
        <v>8</v>
      </c>
      <c r="E35" s="857"/>
      <c r="F35" s="857"/>
      <c r="G35" s="1017"/>
      <c r="H35" s="1017"/>
      <c r="I35" s="989"/>
      <c r="J35" s="989"/>
      <c r="K35" s="963"/>
      <c r="L35" s="963"/>
      <c r="M35" s="656"/>
      <c r="N35" s="656"/>
      <c r="O35" s="464"/>
      <c r="P35" s="464"/>
      <c r="Q35" s="722">
        <f>B35*D35</f>
        <v>800</v>
      </c>
      <c r="R35" s="904">
        <v>328</v>
      </c>
    </row>
    <row r="36" spans="1:18" x14ac:dyDescent="0.3">
      <c r="A36" s="244" t="s">
        <v>501</v>
      </c>
      <c r="B36" s="463">
        <v>100</v>
      </c>
      <c r="C36" s="463"/>
      <c r="D36" s="464">
        <v>8</v>
      </c>
      <c r="E36" s="857"/>
      <c r="F36" s="857"/>
      <c r="G36" s="1017"/>
      <c r="H36" s="1017"/>
      <c r="I36" s="989"/>
      <c r="J36" s="989"/>
      <c r="K36" s="963"/>
      <c r="L36" s="963"/>
      <c r="O36" s="721">
        <v>800</v>
      </c>
      <c r="P36" s="721">
        <v>320</v>
      </c>
      <c r="Q36" s="722"/>
      <c r="R36" s="904"/>
    </row>
    <row r="37" spans="1:18" x14ac:dyDescent="0.3">
      <c r="A37" s="244" t="s">
        <v>500</v>
      </c>
      <c r="B37" s="463">
        <v>50</v>
      </c>
      <c r="C37" s="463"/>
      <c r="D37" s="464">
        <v>8</v>
      </c>
      <c r="E37" s="857"/>
      <c r="F37" s="857"/>
      <c r="G37" s="1017"/>
      <c r="H37" s="1017"/>
      <c r="I37" s="989"/>
      <c r="J37" s="989"/>
      <c r="K37" s="963"/>
      <c r="L37" s="963"/>
      <c r="M37" s="718">
        <v>400</v>
      </c>
      <c r="N37" s="718">
        <v>160</v>
      </c>
      <c r="O37" s="721"/>
      <c r="P37" s="721"/>
      <c r="Q37" s="722"/>
      <c r="R37" s="904"/>
    </row>
    <row r="38" spans="1:18" x14ac:dyDescent="0.3">
      <c r="A38" s="244" t="s">
        <v>485</v>
      </c>
      <c r="B38" s="463">
        <v>40</v>
      </c>
      <c r="C38" s="463"/>
      <c r="D38" s="464">
        <v>8</v>
      </c>
      <c r="E38" s="857"/>
      <c r="F38" s="857"/>
      <c r="G38" s="1017"/>
      <c r="H38" s="1017"/>
      <c r="I38" s="989"/>
      <c r="J38" s="989"/>
      <c r="K38" s="963">
        <v>320</v>
      </c>
      <c r="L38" s="963">
        <v>40</v>
      </c>
      <c r="M38" s="718"/>
      <c r="N38" s="718"/>
      <c r="O38" s="721"/>
      <c r="P38" s="721"/>
      <c r="Q38" s="722"/>
      <c r="R38" s="904"/>
    </row>
    <row r="39" spans="1:18" x14ac:dyDescent="0.3">
      <c r="A39" s="244" t="s">
        <v>499</v>
      </c>
      <c r="B39" s="463">
        <v>40</v>
      </c>
      <c r="C39" s="463"/>
      <c r="D39" s="464">
        <v>10</v>
      </c>
      <c r="E39" s="857"/>
      <c r="F39" s="857"/>
      <c r="G39" s="1017"/>
      <c r="H39" s="1017"/>
      <c r="I39" s="989">
        <v>400</v>
      </c>
      <c r="J39" s="989"/>
      <c r="K39" s="963"/>
      <c r="L39" s="963"/>
      <c r="M39" s="718"/>
      <c r="N39" s="718"/>
      <c r="O39" s="721"/>
      <c r="P39" s="721"/>
      <c r="Q39" s="722"/>
      <c r="R39" s="904"/>
    </row>
    <row r="40" spans="1:18" x14ac:dyDescent="0.3">
      <c r="A40" s="244" t="s">
        <v>507</v>
      </c>
      <c r="B40" s="463">
        <v>10</v>
      </c>
      <c r="C40" s="463"/>
      <c r="D40" s="464">
        <v>10</v>
      </c>
      <c r="E40" s="857"/>
      <c r="F40" s="857"/>
      <c r="G40" s="1017">
        <v>48</v>
      </c>
      <c r="H40" s="1017">
        <v>100</v>
      </c>
      <c r="I40" s="989"/>
      <c r="J40" s="989"/>
      <c r="K40" s="963"/>
      <c r="L40" s="963"/>
      <c r="M40" s="718"/>
      <c r="N40" s="718"/>
      <c r="O40" s="721"/>
      <c r="P40" s="721"/>
      <c r="Q40" s="722"/>
      <c r="R40" s="904"/>
    </row>
    <row r="41" spans="1:18" x14ac:dyDescent="0.3">
      <c r="A41" s="244" t="s">
        <v>517</v>
      </c>
      <c r="B41" s="463">
        <v>10</v>
      </c>
      <c r="C41" s="463"/>
      <c r="D41" s="464">
        <v>10</v>
      </c>
      <c r="E41" s="857">
        <v>120</v>
      </c>
      <c r="F41" s="857">
        <v>100</v>
      </c>
      <c r="G41" s="1017"/>
      <c r="H41" s="1017"/>
      <c r="I41" s="989"/>
      <c r="J41" s="989"/>
      <c r="K41" s="963"/>
      <c r="L41" s="963"/>
      <c r="M41" s="718"/>
      <c r="N41" s="718"/>
      <c r="O41" s="721"/>
      <c r="P41" s="721"/>
      <c r="Q41" s="722"/>
      <c r="R41" s="904"/>
    </row>
    <row r="42" spans="1:18" x14ac:dyDescent="0.3">
      <c r="A42" s="244" t="s">
        <v>528</v>
      </c>
      <c r="B42" s="463">
        <v>10</v>
      </c>
      <c r="C42" s="463"/>
      <c r="D42" s="464">
        <v>10</v>
      </c>
      <c r="E42" s="857"/>
      <c r="F42" s="857"/>
      <c r="G42" s="1017"/>
      <c r="H42" s="1017"/>
      <c r="I42" s="989"/>
      <c r="J42" s="989"/>
      <c r="K42" s="963"/>
      <c r="L42" s="963"/>
      <c r="M42" s="718"/>
      <c r="N42" s="718"/>
      <c r="O42" s="721"/>
      <c r="P42" s="721"/>
      <c r="Q42" s="722"/>
      <c r="R42" s="904"/>
    </row>
    <row r="43" spans="1:18" x14ac:dyDescent="0.3">
      <c r="A43" s="244"/>
      <c r="B43" s="463"/>
      <c r="C43" s="463"/>
      <c r="D43" s="464"/>
      <c r="E43" s="857"/>
      <c r="F43" s="857"/>
      <c r="G43" s="1017"/>
      <c r="H43" s="1017"/>
      <c r="I43" s="989"/>
      <c r="J43" s="989"/>
      <c r="K43" s="963"/>
      <c r="L43" s="963"/>
      <c r="M43" s="718"/>
      <c r="N43" s="718"/>
      <c r="O43" s="721"/>
      <c r="P43" s="721"/>
      <c r="Q43" s="722"/>
      <c r="R43" s="904"/>
    </row>
    <row r="44" spans="1:18" x14ac:dyDescent="0.3">
      <c r="A44" s="244" t="s">
        <v>209</v>
      </c>
      <c r="B44" s="239"/>
      <c r="C44" s="239"/>
      <c r="D44" s="239"/>
      <c r="E44" s="857"/>
      <c r="F44" s="857"/>
      <c r="G44" s="1020"/>
      <c r="H44" s="1020"/>
      <c r="I44" s="992"/>
      <c r="J44" s="992"/>
      <c r="K44" s="966"/>
      <c r="L44" s="966"/>
      <c r="M44" s="715"/>
      <c r="N44" s="715"/>
      <c r="O44" s="713"/>
      <c r="P44" s="713"/>
      <c r="Q44" s="493"/>
      <c r="R44" s="904"/>
    </row>
    <row r="45" spans="1:18" x14ac:dyDescent="0.3">
      <c r="A45" s="462" t="str">
        <f>$A$11</f>
        <v>FY 2012-2013</v>
      </c>
      <c r="B45" s="463">
        <f>+B11</f>
        <v>13302</v>
      </c>
      <c r="C45" s="463"/>
      <c r="D45" s="464">
        <v>2</v>
      </c>
      <c r="E45" s="857"/>
      <c r="F45" s="857"/>
      <c r="G45" s="1017"/>
      <c r="H45" s="1017"/>
      <c r="I45" s="989"/>
      <c r="J45" s="989"/>
      <c r="K45" s="963"/>
      <c r="L45" s="963"/>
      <c r="M45" s="718"/>
      <c r="N45" s="718"/>
      <c r="O45" s="721"/>
      <c r="P45" s="721"/>
      <c r="Q45" s="722">
        <v>28928</v>
      </c>
      <c r="R45" s="904">
        <v>26600</v>
      </c>
    </row>
    <row r="46" spans="1:18" x14ac:dyDescent="0.3">
      <c r="A46" s="462" t="s">
        <v>390</v>
      </c>
      <c r="B46" s="463">
        <f>+B12</f>
        <v>13500</v>
      </c>
      <c r="C46" s="463"/>
      <c r="D46" s="464">
        <v>3</v>
      </c>
      <c r="E46" s="857"/>
      <c r="F46" s="857"/>
      <c r="G46" s="1017"/>
      <c r="H46" s="1017"/>
      <c r="I46" s="989"/>
      <c r="J46" s="989"/>
      <c r="K46" s="963"/>
      <c r="L46" s="963"/>
      <c r="M46" s="847"/>
      <c r="N46" s="847"/>
      <c r="O46" s="721">
        <f>+D46*B46</f>
        <v>40500</v>
      </c>
      <c r="P46" s="721">
        <v>37718.69</v>
      </c>
      <c r="Q46" s="722"/>
      <c r="R46" s="904"/>
    </row>
    <row r="47" spans="1:18" x14ac:dyDescent="0.3">
      <c r="A47" s="462" t="s">
        <v>437</v>
      </c>
      <c r="B47" s="851">
        <v>13000</v>
      </c>
      <c r="C47" s="851"/>
      <c r="D47" s="852">
        <v>1.5</v>
      </c>
      <c r="E47" s="857"/>
      <c r="F47" s="857"/>
      <c r="G47" s="1017"/>
      <c r="H47" s="1017"/>
      <c r="I47" s="989"/>
      <c r="J47" s="989"/>
      <c r="K47" s="963"/>
      <c r="L47" s="963"/>
      <c r="M47" s="718">
        <f>+D47*B47</f>
        <v>19500</v>
      </c>
      <c r="N47" s="718">
        <v>18305.03</v>
      </c>
      <c r="O47" s="721"/>
      <c r="P47" s="721"/>
      <c r="Q47" s="722"/>
      <c r="R47" s="904"/>
    </row>
    <row r="48" spans="1:18" x14ac:dyDescent="0.3">
      <c r="A48" s="462" t="s">
        <v>483</v>
      </c>
      <c r="B48" s="851">
        <f>B14</f>
        <v>12555</v>
      </c>
      <c r="C48" s="851"/>
      <c r="D48" s="852">
        <v>2.5</v>
      </c>
      <c r="E48" s="857"/>
      <c r="F48" s="857"/>
      <c r="G48" s="1017"/>
      <c r="H48" s="1017"/>
      <c r="I48" s="989"/>
      <c r="J48" s="989"/>
      <c r="K48" s="963">
        <v>31387.5</v>
      </c>
      <c r="L48" s="963">
        <v>29669.49</v>
      </c>
      <c r="M48" s="718"/>
      <c r="N48" s="718"/>
      <c r="O48" s="721"/>
      <c r="P48" s="721"/>
      <c r="Q48" s="722"/>
      <c r="R48" s="904"/>
    </row>
    <row r="49" spans="1:18" x14ac:dyDescent="0.3">
      <c r="A49" s="462" t="s">
        <v>495</v>
      </c>
      <c r="B49" s="851">
        <v>11500</v>
      </c>
      <c r="C49" s="851"/>
      <c r="D49" s="852">
        <v>2.5</v>
      </c>
      <c r="E49" s="857"/>
      <c r="F49" s="857"/>
      <c r="G49" s="1017"/>
      <c r="H49" s="1017"/>
      <c r="I49" s="989">
        <v>28750</v>
      </c>
      <c r="J49" s="989">
        <v>28473.7</v>
      </c>
      <c r="K49" s="963"/>
      <c r="L49" s="963"/>
      <c r="M49" s="718"/>
      <c r="N49" s="718"/>
      <c r="O49" s="721"/>
      <c r="P49" s="721"/>
      <c r="Q49" s="722"/>
      <c r="R49" s="904"/>
    </row>
    <row r="50" spans="1:18" x14ac:dyDescent="0.3">
      <c r="A50" s="462" t="s">
        <v>506</v>
      </c>
      <c r="B50" s="851">
        <v>11400</v>
      </c>
      <c r="C50" s="851"/>
      <c r="D50" s="852">
        <v>0</v>
      </c>
      <c r="E50" s="857"/>
      <c r="F50" s="857"/>
      <c r="G50" s="1017">
        <v>-8.42</v>
      </c>
      <c r="H50" s="1017" t="e">
        <f>C50*#REF!</f>
        <v>#REF!</v>
      </c>
      <c r="I50" s="989"/>
      <c r="J50" s="989"/>
      <c r="K50" s="963"/>
      <c r="L50" s="963"/>
      <c r="M50" s="718"/>
      <c r="N50" s="718"/>
      <c r="O50" s="721"/>
      <c r="P50" s="721"/>
      <c r="Q50" s="722"/>
      <c r="R50" s="904"/>
    </row>
    <row r="51" spans="1:18" x14ac:dyDescent="0.3">
      <c r="A51" s="462" t="s">
        <v>516</v>
      </c>
      <c r="B51" s="851">
        <f>B17</f>
        <v>11300</v>
      </c>
      <c r="C51" s="851"/>
      <c r="D51" s="852">
        <v>1</v>
      </c>
      <c r="E51" s="857">
        <v>10555.46</v>
      </c>
      <c r="F51" s="857">
        <v>11300</v>
      </c>
      <c r="G51" s="1017"/>
      <c r="H51" s="1017"/>
      <c r="I51" s="989"/>
      <c r="J51" s="989"/>
      <c r="K51" s="963"/>
      <c r="L51" s="963"/>
      <c r="M51" s="718"/>
      <c r="N51" s="718"/>
      <c r="O51" s="721"/>
      <c r="P51" s="721"/>
      <c r="Q51" s="722"/>
      <c r="R51" s="904"/>
    </row>
    <row r="52" spans="1:18" x14ac:dyDescent="0.3">
      <c r="A52" s="462" t="s">
        <v>526</v>
      </c>
      <c r="B52" s="851">
        <v>11400</v>
      </c>
      <c r="C52" s="851"/>
      <c r="D52" s="852">
        <v>1</v>
      </c>
      <c r="E52" s="857"/>
      <c r="F52" s="857"/>
      <c r="G52" s="1017"/>
      <c r="H52" s="1017"/>
      <c r="I52" s="989"/>
      <c r="J52" s="989"/>
      <c r="K52" s="963"/>
      <c r="L52" s="963"/>
      <c r="M52" s="718"/>
      <c r="N52" s="718"/>
      <c r="O52" s="721"/>
      <c r="P52" s="721"/>
      <c r="Q52" s="722"/>
      <c r="R52" s="904"/>
    </row>
    <row r="53" spans="1:18" x14ac:dyDescent="0.3">
      <c r="A53" s="462"/>
      <c r="B53" s="463"/>
      <c r="C53" s="463"/>
      <c r="D53" s="464"/>
      <c r="E53" s="857"/>
      <c r="F53" s="857"/>
      <c r="G53" s="1017"/>
      <c r="H53" s="1017"/>
      <c r="I53" s="989"/>
      <c r="J53" s="989"/>
      <c r="K53" s="963"/>
      <c r="L53" s="963"/>
      <c r="M53" s="656"/>
      <c r="N53" s="656"/>
      <c r="O53" s="848"/>
      <c r="P53" s="848"/>
      <c r="Q53" s="722"/>
      <c r="R53" s="904"/>
    </row>
    <row r="54" spans="1:18" x14ac:dyDescent="0.3">
      <c r="A54" s="462" t="s">
        <v>328</v>
      </c>
      <c r="B54" s="463"/>
      <c r="C54" s="463"/>
      <c r="D54" s="721"/>
      <c r="E54" s="857"/>
      <c r="F54" s="857"/>
      <c r="G54" s="1017"/>
      <c r="H54" s="1017">
        <v>0</v>
      </c>
      <c r="I54" s="989">
        <v>0</v>
      </c>
      <c r="J54" s="989"/>
      <c r="K54" s="963">
        <v>1000</v>
      </c>
      <c r="L54" s="963">
        <v>0</v>
      </c>
      <c r="M54" s="718">
        <v>7000</v>
      </c>
      <c r="N54" s="718">
        <v>1550</v>
      </c>
      <c r="O54" s="721">
        <v>7000</v>
      </c>
      <c r="P54" s="721">
        <v>1675</v>
      </c>
      <c r="Q54" s="722"/>
      <c r="R54" s="904">
        <v>940</v>
      </c>
    </row>
    <row r="55" spans="1:18" x14ac:dyDescent="0.3">
      <c r="A55" s="462" t="s">
        <v>248</v>
      </c>
      <c r="B55" s="463"/>
      <c r="C55" s="463"/>
      <c r="D55" s="721"/>
      <c r="E55" s="857">
        <v>3446.82</v>
      </c>
      <c r="F55" s="857">
        <v>3000</v>
      </c>
      <c r="G55" s="1017">
        <v>2395.67</v>
      </c>
      <c r="H55" s="1017">
        <v>3000</v>
      </c>
      <c r="I55" s="989">
        <v>5000</v>
      </c>
      <c r="J55" s="989">
        <v>2595.59</v>
      </c>
      <c r="K55" s="963">
        <v>6500</v>
      </c>
      <c r="L55" s="963">
        <v>2726.55</v>
      </c>
      <c r="M55" s="718">
        <v>5000</v>
      </c>
      <c r="N55" s="718">
        <v>2540.3200000000002</v>
      </c>
      <c r="O55" s="721">
        <v>5000</v>
      </c>
      <c r="P55" s="721">
        <v>3700.91</v>
      </c>
      <c r="Q55" s="722">
        <v>5000</v>
      </c>
      <c r="R55" s="904">
        <v>3365</v>
      </c>
    </row>
    <row r="56" spans="1:18" x14ac:dyDescent="0.3">
      <c r="A56" s="462" t="s">
        <v>380</v>
      </c>
      <c r="B56" s="463"/>
      <c r="C56" s="463"/>
      <c r="D56" s="721"/>
      <c r="E56" s="857">
        <v>543.89</v>
      </c>
      <c r="F56" s="857">
        <v>100</v>
      </c>
      <c r="G56" s="1017">
        <v>183.55</v>
      </c>
      <c r="H56" s="1017">
        <v>100</v>
      </c>
      <c r="I56" s="989">
        <v>100</v>
      </c>
      <c r="J56" s="989">
        <v>277.07</v>
      </c>
      <c r="K56" s="963">
        <v>100</v>
      </c>
      <c r="L56" s="963">
        <v>668.35</v>
      </c>
      <c r="M56" s="718">
        <v>500</v>
      </c>
      <c r="N56" s="718">
        <v>413.32</v>
      </c>
      <c r="O56" s="721">
        <v>500</v>
      </c>
      <c r="P56" s="721">
        <v>182.83</v>
      </c>
      <c r="Q56" s="722"/>
      <c r="R56" s="904">
        <v>308</v>
      </c>
    </row>
    <row r="57" spans="1:18" x14ac:dyDescent="0.3">
      <c r="A57" s="462" t="s">
        <v>342</v>
      </c>
      <c r="B57" s="463"/>
      <c r="C57" s="463"/>
      <c r="D57" s="721"/>
      <c r="E57" s="857">
        <v>103000</v>
      </c>
      <c r="F57" s="857">
        <v>103000</v>
      </c>
      <c r="G57" s="1017">
        <v>103000</v>
      </c>
      <c r="H57" s="1017">
        <v>103000</v>
      </c>
      <c r="I57" s="989">
        <v>99250</v>
      </c>
      <c r="J57" s="989">
        <v>99250</v>
      </c>
      <c r="K57" s="963">
        <v>99250</v>
      </c>
      <c r="L57" s="963">
        <v>99250</v>
      </c>
      <c r="M57" s="718">
        <v>99250</v>
      </c>
      <c r="N57" s="718">
        <v>99250</v>
      </c>
      <c r="O57" s="721">
        <v>99250</v>
      </c>
      <c r="P57" s="721">
        <v>99250</v>
      </c>
      <c r="Q57" s="722">
        <v>77000</v>
      </c>
      <c r="R57" s="904">
        <v>77000</v>
      </c>
    </row>
    <row r="58" spans="1:18" x14ac:dyDescent="0.3">
      <c r="A58" s="462" t="s">
        <v>519</v>
      </c>
      <c r="B58" s="463"/>
      <c r="C58" s="463"/>
      <c r="D58" s="721"/>
      <c r="E58" s="857"/>
      <c r="F58" s="857"/>
      <c r="G58" s="1017"/>
      <c r="H58" s="1017"/>
      <c r="I58" s="989"/>
      <c r="J58" s="989"/>
      <c r="K58" s="963"/>
      <c r="L58" s="963"/>
      <c r="M58" s="718"/>
      <c r="N58" s="718"/>
      <c r="O58" s="721"/>
      <c r="P58" s="721"/>
      <c r="Q58" s="722"/>
      <c r="R58" s="904"/>
    </row>
    <row r="59" spans="1:18" x14ac:dyDescent="0.3">
      <c r="A59" s="462" t="s">
        <v>42</v>
      </c>
      <c r="B59" s="246"/>
      <c r="C59" s="246"/>
      <c r="D59" s="733"/>
      <c r="E59" s="857">
        <v>5514.17</v>
      </c>
      <c r="F59" s="857">
        <v>6400</v>
      </c>
      <c r="G59" s="1021">
        <v>5888.92</v>
      </c>
      <c r="H59" s="1021">
        <v>6300</v>
      </c>
      <c r="I59" s="993">
        <v>6250</v>
      </c>
      <c r="J59" s="993">
        <v>6489.92</v>
      </c>
      <c r="K59" s="967">
        <v>6250</v>
      </c>
      <c r="L59" s="967">
        <v>6307.92</v>
      </c>
      <c r="M59" s="736">
        <v>6000</v>
      </c>
      <c r="N59" s="736">
        <v>6328.89</v>
      </c>
      <c r="O59" s="733">
        <v>6250</v>
      </c>
      <c r="P59" s="733">
        <v>6364.92</v>
      </c>
      <c r="Q59" s="734">
        <v>5850</v>
      </c>
      <c r="R59" s="907">
        <v>6450</v>
      </c>
    </row>
    <row r="60" spans="1:18" x14ac:dyDescent="0.3">
      <c r="A60" s="462" t="s">
        <v>531</v>
      </c>
      <c r="B60" s="246"/>
      <c r="C60" s="246"/>
      <c r="D60" s="733"/>
      <c r="E60" s="857">
        <v>300</v>
      </c>
      <c r="F60" s="857"/>
      <c r="G60" s="1021"/>
      <c r="H60" s="1021"/>
      <c r="I60" s="993"/>
      <c r="J60" s="993"/>
      <c r="K60" s="967"/>
      <c r="L60" s="967"/>
      <c r="M60" s="736"/>
      <c r="N60" s="736"/>
      <c r="O60" s="733"/>
      <c r="P60" s="733"/>
      <c r="Q60" s="734"/>
      <c r="R60" s="907"/>
    </row>
    <row r="61" spans="1:18" x14ac:dyDescent="0.3">
      <c r="A61" s="462" t="s">
        <v>394</v>
      </c>
      <c r="B61" s="246"/>
      <c r="C61" s="246"/>
      <c r="D61" s="733"/>
      <c r="E61" s="857">
        <v>1850</v>
      </c>
      <c r="F61" s="857">
        <v>5500</v>
      </c>
      <c r="G61" s="1021">
        <v>2110</v>
      </c>
      <c r="H61" s="1021">
        <v>5000</v>
      </c>
      <c r="I61" s="993">
        <v>5800</v>
      </c>
      <c r="J61" s="993">
        <v>2215</v>
      </c>
      <c r="K61" s="967">
        <v>5750</v>
      </c>
      <c r="L61" s="967">
        <v>3900</v>
      </c>
      <c r="M61" s="736">
        <v>5500</v>
      </c>
      <c r="N61" s="736">
        <v>4195</v>
      </c>
      <c r="O61" s="733">
        <v>2150</v>
      </c>
      <c r="P61" s="733">
        <v>5670</v>
      </c>
      <c r="Q61" s="734">
        <v>0</v>
      </c>
      <c r="R61" s="907">
        <v>3958</v>
      </c>
    </row>
    <row r="62" spans="1:18" s="153" customFormat="1" x14ac:dyDescent="0.3">
      <c r="A62" s="462" t="s">
        <v>514</v>
      </c>
      <c r="B62" s="246"/>
      <c r="C62" s="246"/>
      <c r="D62" s="733"/>
      <c r="E62" s="857"/>
      <c r="F62" s="857"/>
      <c r="G62" s="1021"/>
      <c r="H62" s="1021">
        <v>3500</v>
      </c>
      <c r="I62" s="993"/>
      <c r="J62" s="993"/>
      <c r="K62" s="967"/>
      <c r="L62" s="967"/>
      <c r="M62" s="736"/>
      <c r="N62" s="736"/>
      <c r="O62" s="733"/>
      <c r="P62" s="733"/>
      <c r="Q62" s="734"/>
      <c r="R62" s="907"/>
    </row>
    <row r="63" spans="1:18" x14ac:dyDescent="0.3">
      <c r="A63" s="244" t="s">
        <v>441</v>
      </c>
      <c r="B63" s="136"/>
      <c r="C63" s="136"/>
      <c r="D63" s="721"/>
      <c r="E63" s="857">
        <v>18627.330000000002</v>
      </c>
      <c r="F63" s="857">
        <v>36000</v>
      </c>
      <c r="G63" s="1017">
        <v>17409.22</v>
      </c>
      <c r="H63" s="1017">
        <v>35000</v>
      </c>
      <c r="I63" s="989">
        <v>36000</v>
      </c>
      <c r="J63" s="989">
        <v>39706.39</v>
      </c>
      <c r="K63" s="963">
        <v>20000</v>
      </c>
      <c r="L63" s="963">
        <v>31098.400000000001</v>
      </c>
      <c r="M63" s="761">
        <v>34500</v>
      </c>
      <c r="N63" s="761">
        <v>37403.019999999997</v>
      </c>
      <c r="O63" s="759">
        <v>22000</v>
      </c>
      <c r="P63" s="726">
        <v>17659.669999999998</v>
      </c>
      <c r="Q63" s="722">
        <v>30000</v>
      </c>
      <c r="R63" s="904">
        <v>29746</v>
      </c>
    </row>
    <row r="64" spans="1:18" ht="16.2" thickBot="1" x14ac:dyDescent="0.35">
      <c r="A64" s="9" t="s">
        <v>44</v>
      </c>
      <c r="B64" s="63"/>
      <c r="C64" s="63"/>
      <c r="D64" s="62"/>
      <c r="E64" s="1054">
        <f t="shared" ref="E64:J64" si="0">SUM(E9:E63)</f>
        <v>720521.64</v>
      </c>
      <c r="F64" s="1054">
        <f t="shared" si="0"/>
        <v>772280</v>
      </c>
      <c r="G64" s="1022">
        <f t="shared" si="0"/>
        <v>737173.32000000007</v>
      </c>
      <c r="H64" s="1022" t="e">
        <f t="shared" si="0"/>
        <v>#REF!</v>
      </c>
      <c r="I64" s="994">
        <f t="shared" si="0"/>
        <v>762640</v>
      </c>
      <c r="J64" s="994">
        <f t="shared" si="0"/>
        <v>744689.58</v>
      </c>
      <c r="K64" s="968">
        <v>771590</v>
      </c>
      <c r="L64" s="968">
        <f t="shared" ref="L64:R64" si="1">SUM(L9:L63)</f>
        <v>732882.68</v>
      </c>
      <c r="M64" s="865">
        <f t="shared" si="1"/>
        <v>808650</v>
      </c>
      <c r="N64" s="865">
        <f t="shared" si="1"/>
        <v>754881.98999999987</v>
      </c>
      <c r="O64" s="866">
        <f t="shared" si="1"/>
        <v>791450</v>
      </c>
      <c r="P64" s="866">
        <f t="shared" si="1"/>
        <v>759142.29</v>
      </c>
      <c r="Q64" s="739">
        <f t="shared" si="1"/>
        <v>783010</v>
      </c>
      <c r="R64" s="908">
        <f t="shared" si="1"/>
        <v>742848</v>
      </c>
    </row>
    <row r="65" spans="1:18" ht="9" customHeight="1" thickTop="1" x14ac:dyDescent="0.3">
      <c r="A65" s="49"/>
      <c r="B65" s="49"/>
      <c r="C65" s="49"/>
      <c r="D65" s="49"/>
      <c r="E65" s="857"/>
      <c r="F65" s="857"/>
      <c r="G65" s="1018"/>
      <c r="H65" s="1018"/>
      <c r="I65" s="990"/>
      <c r="J65" s="990"/>
      <c r="K65" s="964"/>
      <c r="L65" s="964"/>
      <c r="M65" s="654" t="s">
        <v>10</v>
      </c>
      <c r="N65" s="654"/>
      <c r="O65" s="49" t="s">
        <v>10</v>
      </c>
      <c r="P65" s="49"/>
      <c r="Q65" s="125"/>
      <c r="R65" s="904"/>
    </row>
    <row r="66" spans="1:18" x14ac:dyDescent="0.3">
      <c r="A66" s="9" t="s">
        <v>46</v>
      </c>
      <c r="B66" s="63"/>
      <c r="C66" s="63"/>
      <c r="D66" s="62"/>
      <c r="E66" s="857"/>
      <c r="F66" s="857"/>
      <c r="G66" s="1018"/>
      <c r="H66" s="1018"/>
      <c r="I66" s="990"/>
      <c r="J66" s="990"/>
      <c r="K66" s="964"/>
      <c r="L66" s="964"/>
      <c r="M66" s="657"/>
      <c r="N66" s="657"/>
      <c r="O66" s="62"/>
      <c r="P66" s="62"/>
      <c r="Q66" s="125"/>
      <c r="R66" s="904"/>
    </row>
    <row r="67" spans="1:18" x14ac:dyDescent="0.3">
      <c r="A67" s="9" t="s">
        <v>47</v>
      </c>
      <c r="B67" s="63"/>
      <c r="C67" s="63"/>
      <c r="D67" s="62"/>
      <c r="E67" s="857"/>
      <c r="F67" s="857"/>
      <c r="G67" s="1018"/>
      <c r="H67" s="1018"/>
      <c r="I67" s="990"/>
      <c r="J67" s="990"/>
      <c r="K67" s="964"/>
      <c r="L67" s="964"/>
      <c r="M67" s="657"/>
      <c r="N67" s="657"/>
      <c r="O67" s="62"/>
      <c r="P67" s="62"/>
      <c r="Q67" s="125"/>
      <c r="R67" s="904"/>
    </row>
    <row r="68" spans="1:18" x14ac:dyDescent="0.3">
      <c r="A68" s="244" t="s">
        <v>343</v>
      </c>
      <c r="B68" s="468"/>
      <c r="C68" s="468"/>
      <c r="D68" s="244"/>
      <c r="E68" s="857">
        <v>6592.96</v>
      </c>
      <c r="F68" s="857">
        <v>4000</v>
      </c>
      <c r="G68" s="1017">
        <v>7157.85</v>
      </c>
      <c r="H68" s="1017">
        <v>7530</v>
      </c>
      <c r="I68" s="989">
        <v>4300</v>
      </c>
      <c r="J68" s="989">
        <v>3889.44</v>
      </c>
      <c r="K68" s="963">
        <v>4250</v>
      </c>
      <c r="L68" s="963">
        <v>4441.6099999999997</v>
      </c>
      <c r="M68" s="718">
        <v>2850</v>
      </c>
      <c r="N68" s="718">
        <v>4146.32</v>
      </c>
      <c r="O68" s="721">
        <v>2850</v>
      </c>
      <c r="P68" s="721">
        <v>2976.91</v>
      </c>
      <c r="Q68" s="493">
        <v>2700</v>
      </c>
      <c r="R68" s="904">
        <v>2700</v>
      </c>
    </row>
    <row r="69" spans="1:18" x14ac:dyDescent="0.3">
      <c r="A69" s="244" t="s">
        <v>484</v>
      </c>
      <c r="B69" s="468"/>
      <c r="C69" s="468"/>
      <c r="D69" s="244"/>
      <c r="E69" s="857">
        <v>1966.4</v>
      </c>
      <c r="F69" s="857">
        <v>5500</v>
      </c>
      <c r="G69" s="1017">
        <v>1564.83</v>
      </c>
      <c r="H69" s="1017">
        <v>3500</v>
      </c>
      <c r="I69" s="989">
        <v>5000</v>
      </c>
      <c r="J69" s="989">
        <v>1410.65</v>
      </c>
      <c r="K69" s="964">
        <v>4700</v>
      </c>
      <c r="L69" s="964">
        <v>2592.4299999999998</v>
      </c>
      <c r="M69" s="715">
        <v>3150</v>
      </c>
      <c r="N69" s="715">
        <v>4343.96</v>
      </c>
      <c r="O69" s="713">
        <v>2150</v>
      </c>
      <c r="P69" s="713">
        <v>4636.95</v>
      </c>
      <c r="Q69" s="493"/>
      <c r="R69" s="904">
        <v>2533</v>
      </c>
    </row>
    <row r="70" spans="1:18" x14ac:dyDescent="0.3">
      <c r="A70" s="244" t="s">
        <v>177</v>
      </c>
      <c r="B70" s="468"/>
      <c r="C70" s="468"/>
      <c r="D70" s="244"/>
      <c r="E70" s="857">
        <v>41.21</v>
      </c>
      <c r="F70" s="857">
        <v>100</v>
      </c>
      <c r="G70" s="1018">
        <v>24.8</v>
      </c>
      <c r="H70" s="1018">
        <v>100</v>
      </c>
      <c r="I70" s="990">
        <v>100</v>
      </c>
      <c r="J70" s="990">
        <v>1526.99</v>
      </c>
      <c r="K70" s="964">
        <v>100</v>
      </c>
      <c r="L70" s="964">
        <v>358.88</v>
      </c>
      <c r="M70" s="715">
        <v>100</v>
      </c>
      <c r="N70" s="715">
        <v>3</v>
      </c>
      <c r="O70" s="713">
        <v>100</v>
      </c>
      <c r="P70" s="713">
        <v>10.72</v>
      </c>
      <c r="Q70" s="493">
        <v>100</v>
      </c>
      <c r="R70" s="904">
        <v>-16</v>
      </c>
    </row>
    <row r="71" spans="1:18" x14ac:dyDescent="0.3">
      <c r="A71" s="462" t="s">
        <v>159</v>
      </c>
      <c r="B71" s="463"/>
      <c r="C71" s="463"/>
      <c r="D71" s="462"/>
      <c r="E71" s="857">
        <v>17598.87</v>
      </c>
      <c r="F71" s="857">
        <v>16000</v>
      </c>
      <c r="G71" s="1017">
        <v>16574.669999999998</v>
      </c>
      <c r="H71" s="1017">
        <v>17000</v>
      </c>
      <c r="I71" s="989">
        <v>18000</v>
      </c>
      <c r="J71" s="989">
        <v>16861.78</v>
      </c>
      <c r="K71" s="963">
        <v>17500</v>
      </c>
      <c r="L71" s="963">
        <v>18084.8</v>
      </c>
      <c r="M71" s="718">
        <v>17000</v>
      </c>
      <c r="N71" s="718">
        <v>16989.400000000001</v>
      </c>
      <c r="O71" s="721">
        <v>14000</v>
      </c>
      <c r="P71" s="721">
        <v>15562.8</v>
      </c>
      <c r="Q71" s="722">
        <v>14000</v>
      </c>
      <c r="R71" s="904">
        <v>13345</v>
      </c>
    </row>
    <row r="72" spans="1:18" x14ac:dyDescent="0.3">
      <c r="A72" s="244" t="s">
        <v>161</v>
      </c>
      <c r="B72" s="468"/>
      <c r="C72" s="468"/>
      <c r="D72" s="244"/>
      <c r="E72" s="857">
        <v>3065.5</v>
      </c>
      <c r="F72" s="857">
        <v>2200</v>
      </c>
      <c r="G72" s="1017">
        <v>2932.84</v>
      </c>
      <c r="H72" s="1017">
        <v>2500</v>
      </c>
      <c r="I72" s="990">
        <v>2500</v>
      </c>
      <c r="J72" s="990">
        <v>2274.5</v>
      </c>
      <c r="K72" s="964">
        <v>2500</v>
      </c>
      <c r="L72" s="964">
        <v>2270.75</v>
      </c>
      <c r="M72" s="715">
        <v>3250</v>
      </c>
      <c r="N72" s="715">
        <v>3144.44</v>
      </c>
      <c r="O72" s="713">
        <v>2750</v>
      </c>
      <c r="P72" s="713">
        <v>2876.5</v>
      </c>
      <c r="Q72" s="493">
        <v>2500</v>
      </c>
      <c r="R72" s="904">
        <v>3253</v>
      </c>
    </row>
    <row r="73" spans="1:18" x14ac:dyDescent="0.3">
      <c r="A73" s="244" t="s">
        <v>65</v>
      </c>
      <c r="B73" s="468"/>
      <c r="C73" s="468"/>
      <c r="D73" s="244"/>
      <c r="E73" s="857">
        <v>285.83999999999997</v>
      </c>
      <c r="F73" s="857">
        <v>300</v>
      </c>
      <c r="G73" s="1017">
        <v>172.39</v>
      </c>
      <c r="H73" s="1017">
        <v>500</v>
      </c>
      <c r="I73" s="990">
        <v>500</v>
      </c>
      <c r="J73" s="990">
        <v>396</v>
      </c>
      <c r="K73" s="964">
        <v>750</v>
      </c>
      <c r="L73" s="964">
        <v>754.29</v>
      </c>
      <c r="M73" s="715">
        <v>2000</v>
      </c>
      <c r="N73" s="715">
        <v>20</v>
      </c>
      <c r="O73" s="713">
        <v>4000</v>
      </c>
      <c r="P73" s="713">
        <v>456.03</v>
      </c>
      <c r="Q73" s="493">
        <v>4000</v>
      </c>
      <c r="R73" s="904">
        <v>1371</v>
      </c>
    </row>
    <row r="74" spans="1:18" x14ac:dyDescent="0.3">
      <c r="A74" s="244" t="s">
        <v>229</v>
      </c>
      <c r="B74" s="468"/>
      <c r="C74" s="468"/>
      <c r="D74" s="244"/>
      <c r="E74" s="857">
        <v>2534.14</v>
      </c>
      <c r="F74" s="857">
        <v>3090.93</v>
      </c>
      <c r="G74" s="1017">
        <v>2825.24</v>
      </c>
      <c r="H74" s="1017">
        <v>3700</v>
      </c>
      <c r="I74" s="990">
        <v>3700</v>
      </c>
      <c r="J74" s="990">
        <v>3332.07</v>
      </c>
      <c r="K74" s="964">
        <v>3750</v>
      </c>
      <c r="L74" s="964">
        <v>3109.34</v>
      </c>
      <c r="M74" s="715">
        <v>3750</v>
      </c>
      <c r="N74" s="715">
        <v>3763.14</v>
      </c>
      <c r="O74" s="713">
        <v>3050</v>
      </c>
      <c r="P74" s="713">
        <v>2843.47</v>
      </c>
      <c r="Q74" s="493">
        <v>3800</v>
      </c>
      <c r="R74" s="904">
        <v>3643</v>
      </c>
    </row>
    <row r="75" spans="1:18" x14ac:dyDescent="0.3">
      <c r="A75" s="244" t="s">
        <v>60</v>
      </c>
      <c r="B75" s="468"/>
      <c r="C75" s="468"/>
      <c r="D75" s="244"/>
      <c r="E75" s="857">
        <v>895.86</v>
      </c>
      <c r="F75" s="857">
        <v>1000</v>
      </c>
      <c r="G75" s="1017">
        <v>896</v>
      </c>
      <c r="H75" s="1017">
        <v>1000</v>
      </c>
      <c r="I75" s="990">
        <v>1000</v>
      </c>
      <c r="J75" s="990">
        <v>1140.4100000000001</v>
      </c>
      <c r="K75" s="964">
        <v>1000</v>
      </c>
      <c r="L75" s="964">
        <v>1067.18</v>
      </c>
      <c r="M75" s="715">
        <v>3000</v>
      </c>
      <c r="N75" s="715">
        <v>461.5</v>
      </c>
      <c r="O75" s="713">
        <v>2600</v>
      </c>
      <c r="P75" s="713">
        <v>2439</v>
      </c>
      <c r="Q75" s="493">
        <v>2800</v>
      </c>
      <c r="R75" s="904">
        <v>2461</v>
      </c>
    </row>
    <row r="76" spans="1:18" x14ac:dyDescent="0.3">
      <c r="A76" s="244" t="s">
        <v>246</v>
      </c>
      <c r="B76" s="468"/>
      <c r="C76" s="468"/>
      <c r="D76" s="244"/>
      <c r="E76" s="857">
        <v>1059.1400000000001</v>
      </c>
      <c r="F76" s="857">
        <v>1067</v>
      </c>
      <c r="G76" s="1017">
        <v>454.97</v>
      </c>
      <c r="H76" s="1017">
        <v>4000</v>
      </c>
      <c r="I76" s="990">
        <v>4600</v>
      </c>
      <c r="J76" s="990">
        <v>535.67999999999995</v>
      </c>
      <c r="K76" s="964">
        <v>4560</v>
      </c>
      <c r="L76" s="964">
        <v>3700.1</v>
      </c>
      <c r="M76" s="715">
        <v>4560</v>
      </c>
      <c r="N76" s="715">
        <v>4574.92</v>
      </c>
      <c r="O76" s="713">
        <v>4560</v>
      </c>
      <c r="P76" s="713">
        <v>2673.12</v>
      </c>
      <c r="Q76" s="493">
        <v>5000</v>
      </c>
      <c r="R76" s="904">
        <v>6537</v>
      </c>
    </row>
    <row r="77" spans="1:18" x14ac:dyDescent="0.3">
      <c r="A77" s="244" t="s">
        <v>252</v>
      </c>
      <c r="B77" s="468"/>
      <c r="C77" s="468"/>
      <c r="D77" s="244"/>
      <c r="E77" s="857">
        <v>31666.66</v>
      </c>
      <c r="F77" s="857">
        <v>33227.120000000003</v>
      </c>
      <c r="G77" s="1017">
        <v>22413.33</v>
      </c>
      <c r="H77" s="1017">
        <v>19900</v>
      </c>
      <c r="I77" s="990">
        <v>17800</v>
      </c>
      <c r="J77" s="990">
        <v>18714.13</v>
      </c>
      <c r="K77" s="964">
        <v>22000</v>
      </c>
      <c r="L77" s="964">
        <v>16704.98</v>
      </c>
      <c r="M77" s="715">
        <v>39500</v>
      </c>
      <c r="N77" s="715">
        <v>17623.330000000002</v>
      </c>
      <c r="O77" s="713">
        <v>36500</v>
      </c>
      <c r="P77" s="713">
        <v>32504.81</v>
      </c>
      <c r="Q77" s="493">
        <v>34000</v>
      </c>
      <c r="R77" s="904">
        <v>24660</v>
      </c>
    </row>
    <row r="78" spans="1:18" x14ac:dyDescent="0.3">
      <c r="A78" s="244" t="s">
        <v>176</v>
      </c>
      <c r="B78" s="468"/>
      <c r="C78" s="468"/>
      <c r="D78" s="244"/>
      <c r="E78" s="857">
        <v>259.01</v>
      </c>
      <c r="F78" s="857">
        <v>200</v>
      </c>
      <c r="G78" s="1017">
        <v>125.52</v>
      </c>
      <c r="H78" s="1017">
        <v>200</v>
      </c>
      <c r="I78" s="990">
        <v>200</v>
      </c>
      <c r="J78" s="990">
        <v>381.93</v>
      </c>
      <c r="K78" s="964">
        <v>150</v>
      </c>
      <c r="L78" s="964">
        <v>68.95</v>
      </c>
      <c r="M78" s="715">
        <v>200</v>
      </c>
      <c r="N78" s="715">
        <v>167.33</v>
      </c>
      <c r="O78" s="713">
        <v>200</v>
      </c>
      <c r="P78" s="713">
        <v>117.36</v>
      </c>
      <c r="Q78" s="493">
        <v>100</v>
      </c>
      <c r="R78" s="904">
        <v>69</v>
      </c>
    </row>
    <row r="79" spans="1:18" x14ac:dyDescent="0.3">
      <c r="A79" s="244" t="s">
        <v>292</v>
      </c>
      <c r="B79" s="468"/>
      <c r="C79" s="468"/>
      <c r="D79" s="244"/>
      <c r="E79" s="857">
        <v>58904.4</v>
      </c>
      <c r="F79" s="857">
        <v>59000</v>
      </c>
      <c r="G79" s="1017">
        <v>55689.79</v>
      </c>
      <c r="H79" s="1017">
        <v>57500</v>
      </c>
      <c r="I79" s="990">
        <v>59000</v>
      </c>
      <c r="J79" s="990">
        <v>56811.8</v>
      </c>
      <c r="K79" s="964">
        <v>58500</v>
      </c>
      <c r="L79" s="964">
        <v>57250.2</v>
      </c>
      <c r="M79" s="715">
        <v>58142</v>
      </c>
      <c r="N79" s="715">
        <v>58897.55</v>
      </c>
      <c r="O79" s="713">
        <v>55750</v>
      </c>
      <c r="P79" s="713">
        <v>55397.05</v>
      </c>
      <c r="Q79" s="493">
        <v>54930</v>
      </c>
      <c r="R79" s="904">
        <v>54729</v>
      </c>
    </row>
    <row r="80" spans="1:18" x14ac:dyDescent="0.3">
      <c r="A80" s="868" t="s">
        <v>57</v>
      </c>
      <c r="B80" s="468"/>
      <c r="C80" s="468"/>
      <c r="D80" s="244"/>
      <c r="E80" s="857">
        <v>2713.05</v>
      </c>
      <c r="F80" s="857">
        <v>2500</v>
      </c>
      <c r="G80" s="1017">
        <v>2986.07</v>
      </c>
      <c r="H80" s="1017">
        <v>5500</v>
      </c>
      <c r="I80" s="990">
        <v>5200</v>
      </c>
      <c r="J80" s="990">
        <v>2508.6</v>
      </c>
      <c r="K80" s="964">
        <v>5750</v>
      </c>
      <c r="L80" s="964">
        <v>6037.77</v>
      </c>
      <c r="M80" s="715">
        <v>5750</v>
      </c>
      <c r="N80" s="715">
        <v>4706.9399999999996</v>
      </c>
      <c r="O80" s="713">
        <v>5250</v>
      </c>
      <c r="P80" s="713">
        <v>5409.36</v>
      </c>
      <c r="Q80" s="493">
        <v>5150</v>
      </c>
      <c r="R80" s="904">
        <v>5400</v>
      </c>
    </row>
    <row r="81" spans="1:18" x14ac:dyDescent="0.3">
      <c r="A81" s="868" t="s">
        <v>52</v>
      </c>
      <c r="B81" s="468"/>
      <c r="C81" s="468"/>
      <c r="D81" s="244"/>
      <c r="E81" s="857">
        <v>26768.71</v>
      </c>
      <c r="F81" s="857">
        <v>26744.07</v>
      </c>
      <c r="G81" s="1017">
        <v>27286.79</v>
      </c>
      <c r="H81" s="1017">
        <v>26400</v>
      </c>
      <c r="I81" s="990">
        <v>26400</v>
      </c>
      <c r="J81" s="990">
        <v>27172.43</v>
      </c>
      <c r="K81" s="964">
        <v>26000</v>
      </c>
      <c r="L81" s="964">
        <v>26410.15</v>
      </c>
      <c r="M81" s="718">
        <v>26500</v>
      </c>
      <c r="N81" s="718">
        <v>30629.62</v>
      </c>
      <c r="O81" s="721">
        <f>25410-481</f>
        <v>24929</v>
      </c>
      <c r="P81" s="721">
        <v>27319.94</v>
      </c>
      <c r="Q81" s="493">
        <v>24400</v>
      </c>
      <c r="R81" s="904">
        <v>24272</v>
      </c>
    </row>
    <row r="82" spans="1:18" x14ac:dyDescent="0.3">
      <c r="A82" s="850" t="s">
        <v>489</v>
      </c>
      <c r="B82" s="463"/>
      <c r="C82" s="463"/>
      <c r="D82" s="462"/>
      <c r="E82" s="857">
        <v>28713.599999999999</v>
      </c>
      <c r="F82" s="857">
        <v>29103</v>
      </c>
      <c r="G82" s="1017">
        <v>28023.03</v>
      </c>
      <c r="H82" s="1017">
        <v>27000</v>
      </c>
      <c r="I82" s="989">
        <v>27000</v>
      </c>
      <c r="J82" s="989">
        <v>26919.17</v>
      </c>
      <c r="K82" s="963">
        <v>25500</v>
      </c>
      <c r="L82" s="963">
        <v>27002.09</v>
      </c>
      <c r="M82" s="718">
        <v>23200</v>
      </c>
      <c r="N82" s="718">
        <v>19389.32</v>
      </c>
      <c r="O82" s="721">
        <v>21000</v>
      </c>
      <c r="P82" s="721">
        <v>21931.93</v>
      </c>
      <c r="Q82" s="493">
        <v>24500</v>
      </c>
      <c r="R82" s="904">
        <v>22475</v>
      </c>
    </row>
    <row r="83" spans="1:18" x14ac:dyDescent="0.3">
      <c r="A83" s="244" t="s">
        <v>211</v>
      </c>
      <c r="B83" s="468"/>
      <c r="C83" s="468"/>
      <c r="D83" s="244"/>
      <c r="E83" s="857">
        <v>1368.16</v>
      </c>
      <c r="F83" s="857">
        <v>1000</v>
      </c>
      <c r="G83" s="1017">
        <v>2481.41</v>
      </c>
      <c r="H83" s="1017">
        <v>3000</v>
      </c>
      <c r="I83" s="990">
        <v>3000</v>
      </c>
      <c r="J83" s="990">
        <v>792.16</v>
      </c>
      <c r="K83" s="964">
        <v>3650</v>
      </c>
      <c r="L83" s="964">
        <v>2743.33</v>
      </c>
      <c r="M83" s="718">
        <v>4000</v>
      </c>
      <c r="N83" s="718">
        <v>3448.34</v>
      </c>
      <c r="O83" s="721">
        <v>4000</v>
      </c>
      <c r="P83" s="721">
        <v>3314.38</v>
      </c>
      <c r="Q83" s="493">
        <v>3200</v>
      </c>
      <c r="R83" s="904">
        <v>3884</v>
      </c>
    </row>
    <row r="84" spans="1:18" x14ac:dyDescent="0.3">
      <c r="A84" s="462" t="s">
        <v>117</v>
      </c>
      <c r="B84" s="463"/>
      <c r="C84" s="463"/>
      <c r="D84" s="462"/>
      <c r="E84" s="857">
        <v>6294.61</v>
      </c>
      <c r="F84" s="857">
        <v>4000</v>
      </c>
      <c r="G84" s="1017">
        <v>4388.04</v>
      </c>
      <c r="H84" s="1017">
        <v>5000</v>
      </c>
      <c r="I84" s="989">
        <v>8500</v>
      </c>
      <c r="J84" s="989">
        <v>3819.27</v>
      </c>
      <c r="K84" s="963">
        <v>9900</v>
      </c>
      <c r="L84" s="963">
        <v>7929.72</v>
      </c>
      <c r="M84" s="718">
        <v>10500</v>
      </c>
      <c r="N84" s="718">
        <v>8390.52</v>
      </c>
      <c r="O84" s="721">
        <v>10500</v>
      </c>
      <c r="P84" s="721">
        <v>10049.35</v>
      </c>
      <c r="Q84" s="722">
        <v>11000</v>
      </c>
      <c r="R84" s="904">
        <v>10185</v>
      </c>
    </row>
    <row r="85" spans="1:18" x14ac:dyDescent="0.3">
      <c r="A85" s="868" t="s">
        <v>447</v>
      </c>
      <c r="B85" s="468"/>
      <c r="C85" s="468"/>
      <c r="D85" s="244"/>
      <c r="E85" s="857">
        <v>900</v>
      </c>
      <c r="F85" s="857">
        <v>1000</v>
      </c>
      <c r="G85" s="1017">
        <v>1000</v>
      </c>
      <c r="H85" s="1017">
        <v>2500</v>
      </c>
      <c r="I85" s="990">
        <v>3000</v>
      </c>
      <c r="J85" s="990">
        <v>1005</v>
      </c>
      <c r="K85" s="964">
        <v>3000</v>
      </c>
      <c r="L85" s="964">
        <v>2295</v>
      </c>
      <c r="M85" s="718">
        <v>3000</v>
      </c>
      <c r="N85" s="718">
        <v>5583.27</v>
      </c>
      <c r="O85" s="721">
        <v>2500</v>
      </c>
      <c r="P85" s="721">
        <v>2945</v>
      </c>
      <c r="Q85" s="493">
        <v>2500</v>
      </c>
      <c r="R85" s="904">
        <v>4369</v>
      </c>
    </row>
    <row r="86" spans="1:18" x14ac:dyDescent="0.3">
      <c r="A86" s="705" t="s">
        <v>50</v>
      </c>
      <c r="B86" s="468"/>
      <c r="C86" s="468"/>
      <c r="D86" s="244"/>
      <c r="E86" s="857">
        <v>141066.23999999999</v>
      </c>
      <c r="F86" s="857">
        <v>140256.23000000001</v>
      </c>
      <c r="G86" s="1017">
        <v>142630.19</v>
      </c>
      <c r="H86" s="1017">
        <v>134000</v>
      </c>
      <c r="I86" s="990">
        <v>120000</v>
      </c>
      <c r="J86" s="990">
        <v>130950.8</v>
      </c>
      <c r="K86" s="964">
        <v>129000</v>
      </c>
      <c r="L86" s="964">
        <v>132165.73000000001</v>
      </c>
      <c r="M86" s="718">
        <v>138950</v>
      </c>
      <c r="N86" s="718">
        <v>121964.53</v>
      </c>
      <c r="O86" s="721">
        <v>122000</v>
      </c>
      <c r="P86" s="721">
        <v>138199.57</v>
      </c>
      <c r="Q86" s="493">
        <v>125000</v>
      </c>
      <c r="R86" s="904">
        <v>126724</v>
      </c>
    </row>
    <row r="87" spans="1:18" x14ac:dyDescent="0.3">
      <c r="A87" s="244" t="s">
        <v>410</v>
      </c>
      <c r="B87" s="463"/>
      <c r="C87" s="463"/>
      <c r="D87" s="462"/>
      <c r="E87" s="857">
        <v>1463.71</v>
      </c>
      <c r="F87" s="857">
        <v>4000</v>
      </c>
      <c r="G87" s="1017">
        <v>7565.69</v>
      </c>
      <c r="H87" s="1017">
        <v>5000</v>
      </c>
      <c r="I87" s="989">
        <v>8000</v>
      </c>
      <c r="J87" s="989">
        <v>2216.73</v>
      </c>
      <c r="K87" s="963">
        <v>8500</v>
      </c>
      <c r="L87" s="963">
        <v>3321.26</v>
      </c>
      <c r="M87" s="718">
        <v>8000</v>
      </c>
      <c r="N87" s="718">
        <v>16116.64</v>
      </c>
      <c r="O87" s="721">
        <v>8000</v>
      </c>
      <c r="P87" s="721">
        <v>7147.84</v>
      </c>
      <c r="Q87" s="493">
        <v>8000</v>
      </c>
      <c r="R87" s="904">
        <v>7719</v>
      </c>
    </row>
    <row r="88" spans="1:18" x14ac:dyDescent="0.3">
      <c r="A88" s="244" t="s">
        <v>490</v>
      </c>
      <c r="B88" s="239"/>
      <c r="C88" s="239"/>
      <c r="D88" s="468"/>
      <c r="E88" s="857">
        <v>81009.759999999995</v>
      </c>
      <c r="F88" s="857">
        <v>81010</v>
      </c>
      <c r="G88" s="1017">
        <v>78650.259999999995</v>
      </c>
      <c r="H88" s="1017">
        <v>78651</v>
      </c>
      <c r="I88" s="990">
        <v>76400</v>
      </c>
      <c r="J88" s="990">
        <v>76359.399999999994</v>
      </c>
      <c r="K88" s="964">
        <v>74100</v>
      </c>
      <c r="L88" s="964">
        <v>74135.37</v>
      </c>
      <c r="M88" s="715">
        <v>71900</v>
      </c>
      <c r="N88" s="715">
        <v>71976.06</v>
      </c>
      <c r="O88" s="713">
        <v>68700</v>
      </c>
      <c r="P88" s="713">
        <v>72398.16</v>
      </c>
      <c r="Q88" s="493">
        <v>68300</v>
      </c>
      <c r="R88" s="904">
        <v>67019</v>
      </c>
    </row>
    <row r="89" spans="1:18" x14ac:dyDescent="0.3">
      <c r="A89" s="462" t="s">
        <v>491</v>
      </c>
      <c r="B89" s="463"/>
      <c r="C89" s="463"/>
      <c r="D89" s="464"/>
      <c r="E89" s="857">
        <v>98345.5</v>
      </c>
      <c r="F89" s="857">
        <v>99924.24</v>
      </c>
      <c r="G89" s="1017">
        <v>98345.51</v>
      </c>
      <c r="H89" s="1017">
        <v>98346</v>
      </c>
      <c r="I89" s="989">
        <v>95500</v>
      </c>
      <c r="J89" s="989">
        <v>95481.13</v>
      </c>
      <c r="K89" s="963">
        <v>92800</v>
      </c>
      <c r="L89" s="963">
        <v>92620.17</v>
      </c>
      <c r="M89" s="718">
        <v>91250</v>
      </c>
      <c r="N89" s="718">
        <v>124677.95</v>
      </c>
      <c r="O89" s="721">
        <v>87900</v>
      </c>
      <c r="P89" s="721">
        <v>86076.98</v>
      </c>
      <c r="Q89" s="722">
        <v>80000</v>
      </c>
      <c r="R89" s="904">
        <v>80184</v>
      </c>
    </row>
    <row r="90" spans="1:18" x14ac:dyDescent="0.3">
      <c r="A90" s="244" t="s">
        <v>532</v>
      </c>
      <c r="B90" s="239"/>
      <c r="C90" s="239"/>
      <c r="D90" s="468"/>
      <c r="E90" s="857">
        <v>1333.51</v>
      </c>
      <c r="F90" s="857"/>
      <c r="G90" s="1017"/>
      <c r="H90" s="1017"/>
      <c r="I90" s="990"/>
      <c r="J90" s="990"/>
      <c r="K90" s="964"/>
      <c r="L90" s="964"/>
      <c r="M90" s="715"/>
      <c r="N90" s="715"/>
      <c r="O90" s="713"/>
      <c r="P90" s="713"/>
      <c r="Q90" s="493"/>
      <c r="R90" s="904"/>
    </row>
    <row r="91" spans="1:18" ht="17.25" hidden="1" customHeight="1" x14ac:dyDescent="0.3">
      <c r="A91" s="244" t="s">
        <v>245</v>
      </c>
      <c r="B91" s="468"/>
      <c r="C91" s="468"/>
      <c r="D91" s="244"/>
      <c r="E91" s="857"/>
      <c r="F91" s="857"/>
      <c r="G91" s="1017"/>
      <c r="H91" s="1017">
        <v>0</v>
      </c>
      <c r="I91" s="990">
        <v>0</v>
      </c>
      <c r="J91" s="990"/>
      <c r="K91" s="964">
        <v>0</v>
      </c>
      <c r="L91" s="964"/>
      <c r="M91" s="718">
        <v>3000</v>
      </c>
      <c r="N91" s="718"/>
      <c r="O91" s="721">
        <v>0</v>
      </c>
      <c r="P91" s="721"/>
      <c r="Q91" s="722">
        <v>0</v>
      </c>
      <c r="R91" s="904">
        <v>-225</v>
      </c>
    </row>
    <row r="92" spans="1:18" x14ac:dyDescent="0.3">
      <c r="A92" s="462" t="s">
        <v>247</v>
      </c>
      <c r="B92" s="463"/>
      <c r="C92" s="463"/>
      <c r="D92" s="462"/>
      <c r="E92" s="857">
        <v>588.64</v>
      </c>
      <c r="F92" s="857">
        <v>2000</v>
      </c>
      <c r="G92" s="1017">
        <v>679.13</v>
      </c>
      <c r="H92" s="1017">
        <v>3000</v>
      </c>
      <c r="I92" s="989">
        <v>2800</v>
      </c>
      <c r="J92" s="989">
        <v>3073.19</v>
      </c>
      <c r="K92" s="963">
        <v>2750</v>
      </c>
      <c r="L92" s="963">
        <v>1075.69</v>
      </c>
      <c r="M92" s="718">
        <v>4200</v>
      </c>
      <c r="N92" s="718">
        <v>1110.3900000000001</v>
      </c>
      <c r="O92" s="721">
        <v>4200</v>
      </c>
      <c r="P92" s="721">
        <v>1560.89</v>
      </c>
      <c r="Q92" s="722">
        <v>3600</v>
      </c>
      <c r="R92" s="904">
        <v>2719</v>
      </c>
    </row>
    <row r="93" spans="1:18" x14ac:dyDescent="0.3">
      <c r="A93" s="244" t="s">
        <v>223</v>
      </c>
      <c r="B93" s="468"/>
      <c r="C93" s="468"/>
      <c r="D93" s="238"/>
      <c r="E93" s="857">
        <v>142.88999999999999</v>
      </c>
      <c r="F93" s="857">
        <v>200</v>
      </c>
      <c r="G93" s="1017">
        <v>316.41000000000003</v>
      </c>
      <c r="H93" s="1017">
        <v>500</v>
      </c>
      <c r="I93" s="990">
        <v>500</v>
      </c>
      <c r="J93" s="990">
        <v>39.69</v>
      </c>
      <c r="K93" s="964">
        <v>500</v>
      </c>
      <c r="L93" s="964"/>
      <c r="M93" s="715">
        <v>500</v>
      </c>
      <c r="N93" s="715">
        <v>801.52</v>
      </c>
      <c r="O93" s="713">
        <v>600</v>
      </c>
      <c r="P93" s="713">
        <v>452.14</v>
      </c>
      <c r="Q93" s="493">
        <v>600</v>
      </c>
      <c r="R93" s="904">
        <v>305</v>
      </c>
    </row>
    <row r="94" spans="1:18" x14ac:dyDescent="0.3">
      <c r="A94" s="244" t="s">
        <v>172</v>
      </c>
      <c r="B94" s="468"/>
      <c r="C94" s="468"/>
      <c r="D94" s="244"/>
      <c r="E94" s="857">
        <v>519.49</v>
      </c>
      <c r="F94" s="857">
        <v>1000</v>
      </c>
      <c r="G94" s="1017">
        <v>505.69</v>
      </c>
      <c r="H94" s="1017">
        <v>1000</v>
      </c>
      <c r="I94" s="990">
        <v>1000</v>
      </c>
      <c r="J94" s="990">
        <v>877.67</v>
      </c>
      <c r="K94" s="964">
        <v>1000</v>
      </c>
      <c r="L94" s="964">
        <v>712</v>
      </c>
      <c r="M94" s="715">
        <v>1200</v>
      </c>
      <c r="N94" s="715">
        <v>-2795.69</v>
      </c>
      <c r="O94" s="713">
        <v>1200</v>
      </c>
      <c r="P94" s="713">
        <v>796.53</v>
      </c>
      <c r="Q94" s="493">
        <v>1200</v>
      </c>
      <c r="R94" s="904">
        <v>832</v>
      </c>
    </row>
    <row r="95" spans="1:18" x14ac:dyDescent="0.3">
      <c r="A95" s="244" t="s">
        <v>493</v>
      </c>
      <c r="B95" s="468"/>
      <c r="C95" s="468"/>
      <c r="D95" s="244"/>
      <c r="E95" s="857">
        <v>2566.64</v>
      </c>
      <c r="F95" s="857">
        <v>2800</v>
      </c>
      <c r="G95" s="1017">
        <v>4522.5</v>
      </c>
      <c r="H95" s="1017">
        <v>3000</v>
      </c>
      <c r="I95" s="990">
        <v>2800</v>
      </c>
      <c r="J95" s="990">
        <v>5861.44</v>
      </c>
      <c r="K95" s="964">
        <v>2650</v>
      </c>
      <c r="L95" s="964">
        <v>5197.88</v>
      </c>
      <c r="M95" s="715">
        <v>2000</v>
      </c>
      <c r="N95" s="715">
        <v>3627.06</v>
      </c>
      <c r="O95" s="713">
        <v>1300</v>
      </c>
      <c r="P95" s="713">
        <v>2630.29</v>
      </c>
      <c r="Q95" s="493">
        <v>1200</v>
      </c>
      <c r="R95" s="904">
        <v>1947</v>
      </c>
    </row>
    <row r="96" spans="1:18" x14ac:dyDescent="0.3">
      <c r="A96" s="244" t="s">
        <v>158</v>
      </c>
      <c r="B96" s="468"/>
      <c r="C96" s="468"/>
      <c r="D96" s="244"/>
      <c r="E96" s="857">
        <v>8171.58</v>
      </c>
      <c r="F96" s="857">
        <v>8500</v>
      </c>
      <c r="G96" s="1017">
        <v>9304.25</v>
      </c>
      <c r="H96" s="1017">
        <v>10000</v>
      </c>
      <c r="I96" s="989">
        <v>10000</v>
      </c>
      <c r="J96" s="989">
        <v>9539.4</v>
      </c>
      <c r="K96" s="963">
        <v>9500</v>
      </c>
      <c r="L96" s="963">
        <v>8564.17</v>
      </c>
      <c r="M96" s="715">
        <v>9500</v>
      </c>
      <c r="N96" s="715">
        <v>8386.7000000000007</v>
      </c>
      <c r="O96" s="713">
        <v>8000</v>
      </c>
      <c r="P96" s="713">
        <v>8808.43</v>
      </c>
      <c r="Q96" s="493">
        <v>6000</v>
      </c>
      <c r="R96" s="904">
        <v>5848</v>
      </c>
    </row>
    <row r="97" spans="1:18" x14ac:dyDescent="0.3">
      <c r="A97" s="244" t="s">
        <v>515</v>
      </c>
      <c r="B97" s="468"/>
      <c r="C97" s="468"/>
      <c r="D97" s="244"/>
      <c r="E97" s="857"/>
      <c r="F97" s="857"/>
      <c r="G97" s="1017"/>
      <c r="H97" s="1017"/>
      <c r="I97" s="989">
        <v>0</v>
      </c>
      <c r="J97" s="989">
        <v>1175</v>
      </c>
      <c r="K97" s="963"/>
      <c r="L97" s="963"/>
      <c r="M97" s="715"/>
      <c r="N97" s="715"/>
      <c r="O97" s="713"/>
      <c r="P97" s="713"/>
      <c r="Q97" s="493"/>
      <c r="R97" s="904"/>
    </row>
    <row r="98" spans="1:18" x14ac:dyDescent="0.3">
      <c r="A98" s="850" t="s">
        <v>374</v>
      </c>
      <c r="B98" s="463"/>
      <c r="C98" s="463"/>
      <c r="D98" s="462"/>
      <c r="E98" s="857">
        <v>-2539.06</v>
      </c>
      <c r="F98" s="857">
        <v>1000</v>
      </c>
      <c r="G98" s="1017">
        <v>-1439.27</v>
      </c>
      <c r="H98" s="1017">
        <v>1000</v>
      </c>
      <c r="I98" s="989">
        <v>1000</v>
      </c>
      <c r="J98" s="989">
        <v>-4041.65</v>
      </c>
      <c r="K98" s="963">
        <v>11000</v>
      </c>
      <c r="L98" s="963">
        <v>-2283.9699999999998</v>
      </c>
      <c r="M98" s="718">
        <v>15500</v>
      </c>
      <c r="N98" s="718">
        <v>-1116.3599999999999</v>
      </c>
      <c r="O98" s="721">
        <v>8600</v>
      </c>
      <c r="P98" s="721">
        <v>11094.77</v>
      </c>
      <c r="Q98" s="493">
        <v>2500</v>
      </c>
      <c r="R98" s="904">
        <v>15506</v>
      </c>
    </row>
    <row r="99" spans="1:18" ht="16.2" thickBot="1" x14ac:dyDescent="0.35">
      <c r="A99" s="9" t="s">
        <v>73</v>
      </c>
      <c r="B99" s="63"/>
      <c r="C99" s="63"/>
      <c r="D99" s="276"/>
      <c r="E99" s="1054">
        <f t="shared" ref="E99:J99" si="2">SUM(E68:E98)</f>
        <v>524297.02</v>
      </c>
      <c r="F99" s="1054">
        <f t="shared" si="2"/>
        <v>530722.59</v>
      </c>
      <c r="G99" s="1033">
        <f t="shared" si="2"/>
        <v>518077.93</v>
      </c>
      <c r="H99" s="1033">
        <f t="shared" si="2"/>
        <v>521327</v>
      </c>
      <c r="I99" s="995">
        <f t="shared" si="2"/>
        <v>507800</v>
      </c>
      <c r="J99" s="995">
        <f t="shared" si="2"/>
        <v>491024.80999999994</v>
      </c>
      <c r="K99" s="969">
        <v>525360</v>
      </c>
      <c r="L99" s="969">
        <f t="shared" ref="L99:R99" si="3">SUM(L68:L98)</f>
        <v>498329.87</v>
      </c>
      <c r="M99" s="747">
        <f t="shared" si="3"/>
        <v>556452</v>
      </c>
      <c r="N99" s="747">
        <f t="shared" si="3"/>
        <v>531031.70000000007</v>
      </c>
      <c r="O99" s="744">
        <f t="shared" si="3"/>
        <v>507189</v>
      </c>
      <c r="P99" s="744">
        <f t="shared" si="3"/>
        <v>522630.28</v>
      </c>
      <c r="Q99" s="745">
        <f t="shared" si="3"/>
        <v>491080</v>
      </c>
      <c r="R99" s="909">
        <f t="shared" si="3"/>
        <v>494448</v>
      </c>
    </row>
    <row r="100" spans="1:18" ht="16.2" thickTop="1" x14ac:dyDescent="0.3">
      <c r="A100" s="9" t="s">
        <v>416</v>
      </c>
      <c r="B100" s="49"/>
      <c r="C100" s="49"/>
      <c r="D100" s="49"/>
      <c r="E100" s="857"/>
      <c r="F100" s="857"/>
      <c r="G100" s="1017"/>
      <c r="H100" s="1017"/>
      <c r="I100" s="990"/>
      <c r="J100" s="990"/>
      <c r="K100" s="964"/>
      <c r="L100" s="964"/>
      <c r="M100" s="654" t="s">
        <v>10</v>
      </c>
      <c r="N100" s="654"/>
      <c r="O100" s="49" t="s">
        <v>10</v>
      </c>
      <c r="P100" s="49"/>
      <c r="Q100" s="125"/>
      <c r="R100" s="904"/>
    </row>
    <row r="101" spans="1:18" x14ac:dyDescent="0.3">
      <c r="A101" s="868" t="s">
        <v>197</v>
      </c>
      <c r="B101" s="868"/>
      <c r="C101" s="868"/>
      <c r="D101" s="868"/>
      <c r="E101" s="857">
        <v>28994</v>
      </c>
      <c r="F101" s="857">
        <v>29000</v>
      </c>
      <c r="G101" s="1017">
        <v>29227.919999999998</v>
      </c>
      <c r="H101" s="1017">
        <v>29000</v>
      </c>
      <c r="I101" s="990">
        <v>29000</v>
      </c>
      <c r="J101" s="990">
        <v>22429.86</v>
      </c>
      <c r="K101" s="964">
        <v>30000</v>
      </c>
      <c r="L101" s="964">
        <v>29249.22</v>
      </c>
      <c r="M101" s="670">
        <v>34000</v>
      </c>
      <c r="N101" s="670">
        <v>35334.730000000003</v>
      </c>
      <c r="O101" s="871">
        <v>34000</v>
      </c>
      <c r="P101" s="871">
        <v>19083.48</v>
      </c>
      <c r="Q101" s="493">
        <v>36000</v>
      </c>
      <c r="R101" s="904">
        <v>24392</v>
      </c>
    </row>
    <row r="102" spans="1:18" x14ac:dyDescent="0.3">
      <c r="A102" s="244" t="s">
        <v>198</v>
      </c>
      <c r="B102" s="244"/>
      <c r="C102" s="244"/>
      <c r="D102" s="244"/>
      <c r="E102" s="857">
        <v>7757.18</v>
      </c>
      <c r="F102" s="857">
        <v>11000</v>
      </c>
      <c r="G102" s="1017">
        <v>11000</v>
      </c>
      <c r="H102" s="1017">
        <v>11000</v>
      </c>
      <c r="I102" s="990">
        <v>11000</v>
      </c>
      <c r="J102" s="990">
        <v>11000</v>
      </c>
      <c r="K102" s="964">
        <v>11000</v>
      </c>
      <c r="L102" s="964">
        <v>11007.88</v>
      </c>
      <c r="M102" s="670">
        <v>12000</v>
      </c>
      <c r="N102" s="670">
        <v>12000</v>
      </c>
      <c r="O102" s="871">
        <v>13000</v>
      </c>
      <c r="P102" s="871">
        <v>12265.39</v>
      </c>
      <c r="Q102" s="493">
        <v>12750</v>
      </c>
      <c r="R102" s="904">
        <v>6722</v>
      </c>
    </row>
    <row r="103" spans="1:18" x14ac:dyDescent="0.3">
      <c r="A103" s="244" t="s">
        <v>345</v>
      </c>
      <c r="B103" s="244"/>
      <c r="C103" s="244"/>
      <c r="D103" s="244"/>
      <c r="E103" s="857">
        <v>3700</v>
      </c>
      <c r="F103" s="857">
        <v>3700</v>
      </c>
      <c r="G103" s="1017">
        <v>3700</v>
      </c>
      <c r="H103" s="1017">
        <v>3700</v>
      </c>
      <c r="I103" s="990">
        <v>3700</v>
      </c>
      <c r="J103" s="990">
        <v>3700</v>
      </c>
      <c r="K103" s="964">
        <v>3700</v>
      </c>
      <c r="L103" s="964">
        <v>3477.64</v>
      </c>
      <c r="M103" s="670">
        <v>3700</v>
      </c>
      <c r="N103" s="670">
        <v>2010.15</v>
      </c>
      <c r="O103" s="871">
        <v>3900</v>
      </c>
      <c r="P103" s="871">
        <v>2302.2199999999998</v>
      </c>
      <c r="Q103" s="493">
        <v>4000</v>
      </c>
      <c r="R103" s="904">
        <v>4651</v>
      </c>
    </row>
    <row r="104" spans="1:18" x14ac:dyDescent="0.3">
      <c r="A104" s="244" t="s">
        <v>346</v>
      </c>
      <c r="B104" s="244"/>
      <c r="C104" s="244"/>
      <c r="D104" s="244"/>
      <c r="E104" s="857">
        <v>366.83</v>
      </c>
      <c r="F104" s="857">
        <v>3700</v>
      </c>
      <c r="G104" s="1017">
        <v>2973</v>
      </c>
      <c r="H104" s="1017">
        <v>3700</v>
      </c>
      <c r="I104" s="990">
        <v>3700</v>
      </c>
      <c r="J104" s="990">
        <v>1527.26</v>
      </c>
      <c r="K104" s="964">
        <v>3700</v>
      </c>
      <c r="L104" s="964">
        <v>3173.74</v>
      </c>
      <c r="M104" s="670">
        <v>3375</v>
      </c>
      <c r="N104" s="670">
        <v>1283.7</v>
      </c>
      <c r="O104" s="871">
        <v>4000</v>
      </c>
      <c r="P104" s="871">
        <v>655.42</v>
      </c>
      <c r="Q104" s="493">
        <v>4775</v>
      </c>
      <c r="R104" s="904">
        <v>2083</v>
      </c>
    </row>
    <row r="105" spans="1:18" x14ac:dyDescent="0.3">
      <c r="A105" s="244" t="s">
        <v>313</v>
      </c>
      <c r="B105" s="244"/>
      <c r="C105" s="244"/>
      <c r="D105" s="244"/>
      <c r="E105" s="857">
        <v>7686.48</v>
      </c>
      <c r="F105" s="857">
        <v>6000</v>
      </c>
      <c r="G105" s="1017">
        <v>8349.2000000000007</v>
      </c>
      <c r="H105" s="1017">
        <v>5500</v>
      </c>
      <c r="I105" s="990">
        <v>5500</v>
      </c>
      <c r="J105" s="990">
        <v>4465.72</v>
      </c>
      <c r="K105" s="964">
        <v>4500</v>
      </c>
      <c r="L105" s="964">
        <v>5034.78</v>
      </c>
      <c r="M105" s="670">
        <v>5500</v>
      </c>
      <c r="N105" s="670">
        <v>5705.58</v>
      </c>
      <c r="O105" s="871">
        <v>4000</v>
      </c>
      <c r="P105" s="871">
        <v>3987.65</v>
      </c>
      <c r="Q105" s="493">
        <v>4700</v>
      </c>
      <c r="R105" s="904">
        <v>5629</v>
      </c>
    </row>
    <row r="106" spans="1:18" x14ac:dyDescent="0.3">
      <c r="A106" s="462" t="s">
        <v>326</v>
      </c>
      <c r="B106" s="462"/>
      <c r="C106" s="462"/>
      <c r="D106" s="462"/>
      <c r="E106" s="857">
        <v>20905.810000000001</v>
      </c>
      <c r="F106" s="857">
        <v>20000</v>
      </c>
      <c r="G106" s="1017">
        <v>18856.73</v>
      </c>
      <c r="H106" s="1017">
        <v>20000</v>
      </c>
      <c r="I106" s="989">
        <v>19500</v>
      </c>
      <c r="J106" s="989">
        <v>17585.310000000001</v>
      </c>
      <c r="K106" s="963">
        <v>18000</v>
      </c>
      <c r="L106" s="963">
        <v>20211.78</v>
      </c>
      <c r="M106" s="670">
        <v>18000</v>
      </c>
      <c r="N106" s="670">
        <v>17763.169999999998</v>
      </c>
      <c r="O106" s="871">
        <v>22000</v>
      </c>
      <c r="P106" s="871">
        <v>23217.56</v>
      </c>
      <c r="Q106" s="493">
        <v>15000</v>
      </c>
      <c r="R106" s="904">
        <v>13688</v>
      </c>
    </row>
    <row r="107" spans="1:18" x14ac:dyDescent="0.3">
      <c r="A107" s="462" t="s">
        <v>529</v>
      </c>
      <c r="B107" s="462"/>
      <c r="C107" s="462"/>
      <c r="D107" s="462"/>
      <c r="E107" s="857">
        <v>0</v>
      </c>
      <c r="F107" s="857">
        <v>1500</v>
      </c>
      <c r="G107" s="1017"/>
      <c r="H107" s="1017"/>
      <c r="I107" s="989"/>
      <c r="J107" s="989"/>
      <c r="K107" s="963"/>
      <c r="L107" s="963"/>
      <c r="M107" s="670"/>
      <c r="N107" s="670"/>
      <c r="O107" s="871"/>
      <c r="P107" s="871"/>
      <c r="Q107" s="493"/>
      <c r="R107" s="904"/>
    </row>
    <row r="108" spans="1:18" x14ac:dyDescent="0.3">
      <c r="A108" s="244" t="s">
        <v>327</v>
      </c>
      <c r="B108" s="244"/>
      <c r="C108" s="244"/>
      <c r="D108" s="244"/>
      <c r="E108" s="857">
        <v>18078.689999999999</v>
      </c>
      <c r="F108" s="857">
        <v>19000</v>
      </c>
      <c r="G108" s="1017">
        <v>16931.189999999999</v>
      </c>
      <c r="H108" s="1017">
        <v>27200</v>
      </c>
      <c r="I108" s="989">
        <v>20000</v>
      </c>
      <c r="J108" s="989">
        <v>16647.650000000001</v>
      </c>
      <c r="K108" s="963">
        <v>20000</v>
      </c>
      <c r="L108" s="963">
        <v>22306.25</v>
      </c>
      <c r="M108" s="670">
        <v>19000</v>
      </c>
      <c r="N108" s="670">
        <v>19267.36</v>
      </c>
      <c r="O108" s="871">
        <v>19500</v>
      </c>
      <c r="P108" s="871">
        <v>15965.13</v>
      </c>
      <c r="Q108" s="493">
        <v>18400</v>
      </c>
      <c r="R108" s="904">
        <v>15648</v>
      </c>
    </row>
    <row r="109" spans="1:18" x14ac:dyDescent="0.3">
      <c r="A109" s="244" t="s">
        <v>325</v>
      </c>
      <c r="B109" s="244"/>
      <c r="C109" s="244"/>
      <c r="D109" s="244"/>
      <c r="E109" s="857">
        <v>36338.839999999997</v>
      </c>
      <c r="F109" s="857">
        <v>45000</v>
      </c>
      <c r="G109" s="1032">
        <v>46090.400000000001</v>
      </c>
      <c r="H109" s="1032">
        <v>50000</v>
      </c>
      <c r="I109" s="996">
        <v>44000</v>
      </c>
      <c r="J109" s="996">
        <v>37206.07</v>
      </c>
      <c r="K109" s="970">
        <v>44500</v>
      </c>
      <c r="L109" s="970">
        <v>35910.78</v>
      </c>
      <c r="M109" s="671">
        <v>45000</v>
      </c>
      <c r="N109" s="671">
        <v>36797.96</v>
      </c>
      <c r="O109" s="872">
        <v>42000</v>
      </c>
      <c r="P109" s="872">
        <v>31516.78</v>
      </c>
      <c r="Q109" s="751">
        <v>48450</v>
      </c>
      <c r="R109" s="910">
        <v>42146</v>
      </c>
    </row>
    <row r="110" spans="1:18" x14ac:dyDescent="0.3">
      <c r="A110" s="57" t="s">
        <v>87</v>
      </c>
      <c r="B110" s="49"/>
      <c r="C110" s="49"/>
      <c r="D110" s="49"/>
      <c r="E110" s="1067">
        <f t="shared" ref="E110:J110" si="4">SUM(E101:E109)</f>
        <v>123827.83</v>
      </c>
      <c r="F110" s="1067">
        <f t="shared" si="4"/>
        <v>138900</v>
      </c>
      <c r="G110" s="1019">
        <f t="shared" si="4"/>
        <v>137128.44</v>
      </c>
      <c r="H110" s="1019">
        <f t="shared" si="4"/>
        <v>150100</v>
      </c>
      <c r="I110" s="991">
        <f t="shared" si="4"/>
        <v>136400</v>
      </c>
      <c r="J110" s="991">
        <f t="shared" si="4"/>
        <v>114561.87000000002</v>
      </c>
      <c r="K110" s="965">
        <v>135400</v>
      </c>
      <c r="L110" s="965">
        <f t="shared" ref="L110:R110" si="5">SUM(L101:L109)</f>
        <v>130372.06999999999</v>
      </c>
      <c r="M110" s="874">
        <f t="shared" si="5"/>
        <v>140575</v>
      </c>
      <c r="N110" s="874">
        <f t="shared" si="5"/>
        <v>130162.65</v>
      </c>
      <c r="O110" s="875">
        <f t="shared" si="5"/>
        <v>142400</v>
      </c>
      <c r="P110" s="875">
        <f t="shared" si="5"/>
        <v>108993.63</v>
      </c>
      <c r="Q110" s="493">
        <f t="shared" si="5"/>
        <v>144075</v>
      </c>
      <c r="R110" s="904">
        <f t="shared" si="5"/>
        <v>114959</v>
      </c>
    </row>
    <row r="111" spans="1:18" x14ac:dyDescent="0.3">
      <c r="A111" s="9" t="s">
        <v>88</v>
      </c>
      <c r="B111" s="49"/>
      <c r="C111" s="49"/>
      <c r="D111" s="49"/>
      <c r="E111" s="857"/>
      <c r="F111" s="857"/>
      <c r="G111" s="1017"/>
      <c r="H111" s="1017"/>
      <c r="I111" s="990"/>
      <c r="J111" s="990"/>
      <c r="K111" s="964"/>
      <c r="L111" s="964"/>
      <c r="M111" s="654"/>
      <c r="N111" s="654"/>
      <c r="O111" s="49"/>
      <c r="P111" s="49"/>
      <c r="Q111" s="125"/>
      <c r="R111" s="904"/>
    </row>
    <row r="112" spans="1:18" x14ac:dyDescent="0.3">
      <c r="A112" s="485" t="s">
        <v>287</v>
      </c>
      <c r="B112" s="244"/>
      <c r="C112" s="244"/>
      <c r="D112" s="244"/>
      <c r="E112" s="857"/>
      <c r="F112" s="857"/>
      <c r="G112" s="1017"/>
      <c r="H112" s="1017"/>
      <c r="I112" s="990"/>
      <c r="J112" s="990"/>
      <c r="K112" s="964"/>
      <c r="L112" s="964"/>
      <c r="M112" s="654"/>
      <c r="N112" s="654"/>
      <c r="O112" s="244"/>
      <c r="P112" s="244"/>
      <c r="Q112" s="493">
        <v>0</v>
      </c>
      <c r="R112" s="904"/>
    </row>
    <row r="113" spans="1:18" x14ac:dyDescent="0.3">
      <c r="A113" s="244" t="s">
        <v>70</v>
      </c>
      <c r="B113" s="244"/>
      <c r="C113" s="244"/>
      <c r="D113" s="244"/>
      <c r="E113" s="857">
        <v>91.59</v>
      </c>
      <c r="F113" s="857">
        <v>1000</v>
      </c>
      <c r="G113" s="1017"/>
      <c r="H113" s="1017">
        <v>1000</v>
      </c>
      <c r="I113" s="990">
        <v>1000</v>
      </c>
      <c r="J113" s="990"/>
      <c r="K113" s="964">
        <v>1000</v>
      </c>
      <c r="L113" s="964">
        <v>827.15</v>
      </c>
      <c r="M113" s="715">
        <v>1000</v>
      </c>
      <c r="N113" s="715">
        <v>985.06</v>
      </c>
      <c r="O113" s="713">
        <v>1000</v>
      </c>
      <c r="P113" s="713">
        <v>767.93</v>
      </c>
      <c r="Q113" s="493">
        <v>1000</v>
      </c>
      <c r="R113" s="904">
        <v>1184</v>
      </c>
    </row>
    <row r="114" spans="1:18" x14ac:dyDescent="0.3">
      <c r="A114" s="244" t="s">
        <v>222</v>
      </c>
      <c r="B114" s="244"/>
      <c r="C114" s="244"/>
      <c r="D114" s="244"/>
      <c r="E114" s="857">
        <v>0</v>
      </c>
      <c r="F114" s="857">
        <v>300</v>
      </c>
      <c r="G114" s="1017">
        <v>113.06</v>
      </c>
      <c r="H114" s="1017">
        <v>100</v>
      </c>
      <c r="I114" s="990">
        <v>100</v>
      </c>
      <c r="J114" s="990"/>
      <c r="K114" s="964">
        <v>100</v>
      </c>
      <c r="L114" s="964"/>
      <c r="M114" s="718">
        <v>100</v>
      </c>
      <c r="N114" s="718">
        <v>0</v>
      </c>
      <c r="O114" s="721">
        <v>100</v>
      </c>
      <c r="P114" s="721">
        <v>64.760000000000005</v>
      </c>
      <c r="Q114" s="493">
        <v>150</v>
      </c>
      <c r="R114" s="904"/>
    </row>
    <row r="115" spans="1:18" x14ac:dyDescent="0.3">
      <c r="A115" s="244" t="s">
        <v>103</v>
      </c>
      <c r="B115" s="244"/>
      <c r="C115" s="244"/>
      <c r="D115" s="244"/>
      <c r="E115" s="857">
        <v>0</v>
      </c>
      <c r="F115" s="857">
        <v>200</v>
      </c>
      <c r="G115" s="1017">
        <v>400</v>
      </c>
      <c r="H115" s="1017">
        <v>400</v>
      </c>
      <c r="I115" s="989">
        <v>400</v>
      </c>
      <c r="J115" s="989"/>
      <c r="K115" s="963">
        <v>700</v>
      </c>
      <c r="L115" s="963"/>
      <c r="M115" s="718">
        <v>750</v>
      </c>
      <c r="N115" s="718">
        <v>294.5</v>
      </c>
      <c r="O115" s="721">
        <v>0</v>
      </c>
      <c r="P115" s="721"/>
      <c r="Q115" s="722">
        <v>750</v>
      </c>
      <c r="R115" s="904"/>
    </row>
    <row r="116" spans="1:18" x14ac:dyDescent="0.3">
      <c r="A116" s="244" t="s">
        <v>94</v>
      </c>
      <c r="B116" s="244"/>
      <c r="C116" s="244"/>
      <c r="D116" s="244"/>
      <c r="E116" s="857">
        <v>103.8</v>
      </c>
      <c r="F116" s="857">
        <v>200</v>
      </c>
      <c r="G116" s="1017"/>
      <c r="H116" s="1017">
        <v>400</v>
      </c>
      <c r="I116" s="990">
        <v>400</v>
      </c>
      <c r="J116" s="990">
        <v>150.86000000000001</v>
      </c>
      <c r="K116" s="964">
        <v>700</v>
      </c>
      <c r="L116" s="964"/>
      <c r="M116" s="718">
        <v>1000</v>
      </c>
      <c r="N116" s="718">
        <v>399.2</v>
      </c>
      <c r="O116" s="721">
        <v>1200</v>
      </c>
      <c r="P116" s="721">
        <v>313.83</v>
      </c>
      <c r="Q116" s="493">
        <v>1200</v>
      </c>
      <c r="R116" s="904">
        <v>370</v>
      </c>
    </row>
    <row r="117" spans="1:18" x14ac:dyDescent="0.3">
      <c r="A117" s="244" t="s">
        <v>505</v>
      </c>
      <c r="B117" s="244"/>
      <c r="C117" s="244"/>
      <c r="D117" s="244"/>
      <c r="E117" s="857">
        <v>599.52</v>
      </c>
      <c r="F117" s="857">
        <v>2200</v>
      </c>
      <c r="G117" s="1017">
        <v>1564.19</v>
      </c>
      <c r="H117" s="1017">
        <v>2200</v>
      </c>
      <c r="I117" s="989">
        <v>2200</v>
      </c>
      <c r="J117" s="989">
        <v>773.2</v>
      </c>
      <c r="K117" s="964">
        <v>2200</v>
      </c>
      <c r="L117" s="964">
        <v>1653.86</v>
      </c>
      <c r="M117" s="718">
        <v>2200</v>
      </c>
      <c r="N117" s="718">
        <v>1293.5899999999999</v>
      </c>
      <c r="O117" s="721">
        <v>2400</v>
      </c>
      <c r="P117" s="721"/>
      <c r="Q117" s="493">
        <v>2400</v>
      </c>
      <c r="R117" s="904">
        <v>987</v>
      </c>
    </row>
    <row r="118" spans="1:18" s="153" customFormat="1" x14ac:dyDescent="0.3">
      <c r="A118" s="462" t="s">
        <v>452</v>
      </c>
      <c r="B118" s="462"/>
      <c r="C118" s="462"/>
      <c r="D118" s="462"/>
      <c r="E118" s="857"/>
      <c r="F118" s="857"/>
      <c r="G118" s="1017"/>
      <c r="H118" s="1017"/>
      <c r="I118" s="989"/>
      <c r="J118" s="989"/>
      <c r="K118" s="963"/>
      <c r="L118" s="963"/>
      <c r="M118" s="718">
        <v>0</v>
      </c>
      <c r="N118" s="718"/>
      <c r="O118" s="721">
        <v>0</v>
      </c>
      <c r="P118" s="721"/>
      <c r="Q118" s="722">
        <v>0</v>
      </c>
      <c r="R118" s="904"/>
    </row>
    <row r="119" spans="1:18" x14ac:dyDescent="0.3">
      <c r="A119" s="244" t="s">
        <v>347</v>
      </c>
      <c r="B119" s="244"/>
      <c r="C119" s="244"/>
      <c r="D119" s="244"/>
      <c r="E119" s="857">
        <v>31.13</v>
      </c>
      <c r="F119" s="857">
        <v>100</v>
      </c>
      <c r="G119" s="1017">
        <v>35.33</v>
      </c>
      <c r="H119" s="1017">
        <v>200</v>
      </c>
      <c r="I119" s="990">
        <v>200</v>
      </c>
      <c r="J119" s="990">
        <v>32.33</v>
      </c>
      <c r="K119" s="964">
        <v>200</v>
      </c>
      <c r="L119" s="964">
        <v>170.12</v>
      </c>
      <c r="M119" s="718">
        <v>225</v>
      </c>
      <c r="N119" s="718">
        <v>170.12</v>
      </c>
      <c r="O119" s="721">
        <v>200</v>
      </c>
      <c r="P119" s="721">
        <v>161.26</v>
      </c>
      <c r="Q119" s="493">
        <v>200</v>
      </c>
      <c r="R119" s="904">
        <v>255</v>
      </c>
    </row>
    <row r="120" spans="1:18" x14ac:dyDescent="0.3">
      <c r="A120" s="244" t="s">
        <v>296</v>
      </c>
      <c r="B120" s="244"/>
      <c r="C120" s="244"/>
      <c r="D120" s="244"/>
      <c r="E120" s="857"/>
      <c r="F120" s="857"/>
      <c r="G120" s="1017"/>
      <c r="H120" s="1017">
        <v>0</v>
      </c>
      <c r="I120" s="990">
        <v>0</v>
      </c>
      <c r="J120" s="990"/>
      <c r="K120" s="964">
        <v>0</v>
      </c>
      <c r="L120" s="964"/>
      <c r="M120" s="718">
        <v>1500</v>
      </c>
      <c r="N120" s="718">
        <v>0</v>
      </c>
      <c r="O120" s="721">
        <v>0</v>
      </c>
      <c r="P120" s="721">
        <v>65.52</v>
      </c>
      <c r="Q120" s="493">
        <v>0</v>
      </c>
      <c r="R120" s="904">
        <v>552</v>
      </c>
    </row>
    <row r="121" spans="1:18" x14ac:dyDescent="0.3">
      <c r="A121" s="244" t="s">
        <v>533</v>
      </c>
      <c r="B121" s="244"/>
      <c r="C121" s="244"/>
      <c r="D121" s="244"/>
      <c r="E121" s="857">
        <v>300</v>
      </c>
      <c r="F121" s="857"/>
      <c r="G121" s="1017"/>
      <c r="H121" s="1017"/>
      <c r="I121" s="990"/>
      <c r="J121" s="990"/>
      <c r="K121" s="964"/>
      <c r="L121" s="964"/>
      <c r="M121" s="718"/>
      <c r="N121" s="718"/>
      <c r="O121" s="721"/>
      <c r="P121" s="721"/>
      <c r="Q121" s="493"/>
      <c r="R121" s="904"/>
    </row>
    <row r="122" spans="1:18" s="153" customFormat="1" x14ac:dyDescent="0.3">
      <c r="A122" s="462" t="s">
        <v>99</v>
      </c>
      <c r="B122" s="462"/>
      <c r="C122" s="462"/>
      <c r="D122" s="462"/>
      <c r="E122" s="857">
        <v>1059.3599999999999</v>
      </c>
      <c r="F122" s="857">
        <v>2500</v>
      </c>
      <c r="G122" s="1017">
        <v>720.8</v>
      </c>
      <c r="H122" s="1017">
        <v>4000</v>
      </c>
      <c r="I122" s="989">
        <v>2500</v>
      </c>
      <c r="J122" s="989">
        <v>1397.54</v>
      </c>
      <c r="K122" s="963">
        <v>3000</v>
      </c>
      <c r="L122" s="963">
        <v>357.94</v>
      </c>
      <c r="M122" s="718">
        <v>3000</v>
      </c>
      <c r="N122" s="718">
        <v>1890.87</v>
      </c>
      <c r="O122" s="721">
        <v>3000</v>
      </c>
      <c r="P122" s="721">
        <v>2680.02</v>
      </c>
      <c r="Q122" s="722">
        <v>3000</v>
      </c>
      <c r="R122" s="904">
        <v>445</v>
      </c>
    </row>
    <row r="123" spans="1:18" s="153" customFormat="1" hidden="1" x14ac:dyDescent="0.3">
      <c r="A123" s="462" t="s">
        <v>351</v>
      </c>
      <c r="B123" s="462"/>
      <c r="C123" s="462"/>
      <c r="D123" s="462"/>
      <c r="E123" s="857"/>
      <c r="F123" s="857"/>
      <c r="G123" s="1017"/>
      <c r="H123" s="1017"/>
      <c r="I123" s="989"/>
      <c r="J123" s="989"/>
      <c r="K123" s="963"/>
      <c r="L123" s="963"/>
      <c r="M123" s="718">
        <v>0</v>
      </c>
      <c r="N123" s="718"/>
      <c r="O123" s="721">
        <v>0</v>
      </c>
      <c r="P123" s="721"/>
      <c r="Q123" s="722">
        <v>0</v>
      </c>
      <c r="R123" s="904"/>
    </row>
    <row r="124" spans="1:18" s="153" customFormat="1" x14ac:dyDescent="0.3">
      <c r="A124" s="462" t="s">
        <v>97</v>
      </c>
      <c r="B124" s="1043"/>
      <c r="C124" s="1043"/>
      <c r="D124" s="722"/>
      <c r="E124" s="857">
        <v>0</v>
      </c>
      <c r="F124" s="857">
        <v>2500</v>
      </c>
      <c r="G124" s="1017">
        <v>-2439.79</v>
      </c>
      <c r="H124" s="1017">
        <v>3000</v>
      </c>
      <c r="I124" s="989">
        <v>1500</v>
      </c>
      <c r="J124" s="989"/>
      <c r="K124" s="963">
        <v>1500</v>
      </c>
      <c r="L124" s="963">
        <v>-1710</v>
      </c>
      <c r="M124" s="718">
        <v>3000</v>
      </c>
      <c r="N124" s="718">
        <v>-1080</v>
      </c>
      <c r="O124" s="721">
        <v>3000</v>
      </c>
      <c r="P124" s="721">
        <v>-180.11</v>
      </c>
      <c r="Q124" s="722">
        <v>1500</v>
      </c>
      <c r="R124" s="904">
        <v>-228</v>
      </c>
    </row>
    <row r="125" spans="1:18" x14ac:dyDescent="0.3">
      <c r="A125" s="244" t="s">
        <v>190</v>
      </c>
      <c r="B125" s="492"/>
      <c r="C125" s="492"/>
      <c r="D125" s="493"/>
      <c r="E125" s="857">
        <v>41.91</v>
      </c>
      <c r="F125" s="857">
        <v>125</v>
      </c>
      <c r="G125" s="1017">
        <v>83.81</v>
      </c>
      <c r="H125" s="1017">
        <v>125</v>
      </c>
      <c r="I125" s="990">
        <v>125</v>
      </c>
      <c r="J125" s="990">
        <v>86.2</v>
      </c>
      <c r="K125" s="964">
        <v>125</v>
      </c>
      <c r="L125" s="964">
        <v>86.4</v>
      </c>
      <c r="M125" s="718">
        <v>125</v>
      </c>
      <c r="N125" s="718">
        <v>81</v>
      </c>
      <c r="O125" s="721">
        <v>150</v>
      </c>
      <c r="P125" s="721">
        <v>70.5</v>
      </c>
      <c r="Q125" s="493">
        <v>150</v>
      </c>
      <c r="R125" s="904">
        <v>72</v>
      </c>
    </row>
    <row r="126" spans="1:18" x14ac:dyDescent="0.3">
      <c r="A126" s="244" t="s">
        <v>90</v>
      </c>
      <c r="B126" s="244"/>
      <c r="C126" s="244"/>
      <c r="D126" s="244"/>
      <c r="E126" s="857">
        <v>0</v>
      </c>
      <c r="F126" s="857">
        <v>125</v>
      </c>
      <c r="G126" s="1017"/>
      <c r="H126" s="1017">
        <v>125</v>
      </c>
      <c r="I126" s="990">
        <v>125</v>
      </c>
      <c r="J126" s="990">
        <v>110</v>
      </c>
      <c r="K126" s="964">
        <v>125</v>
      </c>
      <c r="L126" s="964">
        <v>55</v>
      </c>
      <c r="M126" s="718">
        <v>125</v>
      </c>
      <c r="N126" s="718">
        <v>93.33</v>
      </c>
      <c r="O126" s="721">
        <v>150</v>
      </c>
      <c r="P126" s="721">
        <v>90</v>
      </c>
      <c r="Q126" s="493">
        <v>150</v>
      </c>
      <c r="R126" s="904">
        <v>0</v>
      </c>
    </row>
    <row r="127" spans="1:18" x14ac:dyDescent="0.3">
      <c r="A127" s="244" t="s">
        <v>92</v>
      </c>
      <c r="B127" s="244"/>
      <c r="C127" s="244"/>
      <c r="D127" s="244"/>
      <c r="E127" s="857"/>
      <c r="F127" s="857"/>
      <c r="G127" s="1017"/>
      <c r="H127" s="1017">
        <v>0</v>
      </c>
      <c r="I127" s="990">
        <v>0</v>
      </c>
      <c r="J127" s="990"/>
      <c r="K127" s="964">
        <v>0</v>
      </c>
      <c r="L127" s="964"/>
      <c r="M127" s="718">
        <v>100</v>
      </c>
      <c r="N127" s="718"/>
      <c r="O127" s="721">
        <v>100</v>
      </c>
      <c r="P127" s="721"/>
      <c r="Q127" s="493">
        <v>150</v>
      </c>
      <c r="R127" s="904"/>
    </row>
    <row r="128" spans="1:18" x14ac:dyDescent="0.3">
      <c r="A128" s="244" t="s">
        <v>453</v>
      </c>
      <c r="B128" s="244"/>
      <c r="C128" s="244"/>
      <c r="D128" s="244"/>
      <c r="E128" s="857"/>
      <c r="F128" s="857"/>
      <c r="G128" s="1017"/>
      <c r="H128" s="1017">
        <v>0</v>
      </c>
      <c r="I128" s="990">
        <v>0</v>
      </c>
      <c r="J128" s="990"/>
      <c r="K128" s="964">
        <v>0</v>
      </c>
      <c r="L128" s="964"/>
      <c r="M128" s="718">
        <v>0</v>
      </c>
      <c r="N128" s="718">
        <v>2205.77</v>
      </c>
      <c r="O128" s="721">
        <v>0</v>
      </c>
      <c r="P128" s="721"/>
      <c r="Q128" s="493"/>
      <c r="R128" s="904">
        <v>0</v>
      </c>
    </row>
    <row r="129" spans="1:18" x14ac:dyDescent="0.3">
      <c r="A129" s="244" t="s">
        <v>178</v>
      </c>
      <c r="B129" s="244"/>
      <c r="C129" s="244"/>
      <c r="D129" s="244"/>
      <c r="E129" s="857"/>
      <c r="F129" s="857"/>
      <c r="G129" s="1017"/>
      <c r="H129" s="1017">
        <v>0</v>
      </c>
      <c r="I129" s="990">
        <v>0</v>
      </c>
      <c r="J129" s="990"/>
      <c r="K129" s="964">
        <v>0</v>
      </c>
      <c r="L129" s="964"/>
      <c r="M129" s="718">
        <v>100</v>
      </c>
      <c r="N129" s="718">
        <v>0</v>
      </c>
      <c r="O129" s="721">
        <v>100</v>
      </c>
      <c r="P129" s="721"/>
      <c r="Q129" s="493">
        <v>150</v>
      </c>
      <c r="R129" s="904"/>
    </row>
    <row r="130" spans="1:18" x14ac:dyDescent="0.3">
      <c r="A130" s="244" t="s">
        <v>288</v>
      </c>
      <c r="B130" s="244"/>
      <c r="C130" s="244"/>
      <c r="D130" s="244"/>
      <c r="E130" s="857">
        <v>1950.28</v>
      </c>
      <c r="F130" s="857">
        <v>2000</v>
      </c>
      <c r="G130" s="1017">
        <v>2378.9</v>
      </c>
      <c r="H130" s="1017">
        <v>1800</v>
      </c>
      <c r="I130" s="990">
        <v>1500</v>
      </c>
      <c r="J130" s="990">
        <v>2188</v>
      </c>
      <c r="K130" s="964">
        <v>1500</v>
      </c>
      <c r="L130" s="1042">
        <v>2131.7800000000002</v>
      </c>
      <c r="M130" s="718">
        <v>1800</v>
      </c>
      <c r="N130" s="718">
        <v>1829.13</v>
      </c>
      <c r="O130" s="721">
        <v>1800</v>
      </c>
      <c r="P130" s="721">
        <v>1366.01</v>
      </c>
      <c r="Q130" s="722">
        <v>1500</v>
      </c>
      <c r="R130" s="904">
        <v>1306</v>
      </c>
    </row>
    <row r="131" spans="1:18" x14ac:dyDescent="0.3">
      <c r="A131" s="244" t="s">
        <v>513</v>
      </c>
      <c r="E131" s="857"/>
      <c r="F131" s="857"/>
      <c r="G131" s="1017"/>
      <c r="H131" s="1017">
        <v>0</v>
      </c>
      <c r="I131" s="990">
        <v>0</v>
      </c>
      <c r="J131" s="990">
        <v>67.12</v>
      </c>
      <c r="L131" s="1041"/>
    </row>
    <row r="132" spans="1:18" x14ac:dyDescent="0.3">
      <c r="A132" s="9" t="s">
        <v>106</v>
      </c>
      <c r="B132" s="49"/>
      <c r="C132" s="49"/>
      <c r="D132" s="49"/>
      <c r="E132" s="1067">
        <f>SUM(E113:E131)</f>
        <v>4177.5899999999992</v>
      </c>
      <c r="F132" s="1067">
        <f>SUM(F113:F131)</f>
        <v>11250</v>
      </c>
      <c r="G132" s="1033">
        <f>SUM(G112:G131)</f>
        <v>2856.3</v>
      </c>
      <c r="H132" s="1033">
        <f>SUM(H112:H131)</f>
        <v>13350</v>
      </c>
      <c r="I132" s="995">
        <f>SUM(I112:I131)</f>
        <v>10050</v>
      </c>
      <c r="J132" s="995">
        <f>SUM(J112:J131)</f>
        <v>4805.25</v>
      </c>
      <c r="K132" s="969">
        <v>11150</v>
      </c>
      <c r="L132" s="964">
        <f>SUM(L113:L130)</f>
        <v>3572.25</v>
      </c>
      <c r="M132" s="747">
        <f t="shared" ref="M132:R132" si="6">SUM(M112:M130)</f>
        <v>15025</v>
      </c>
      <c r="N132" s="747">
        <f t="shared" si="6"/>
        <v>8162.5700000000006</v>
      </c>
      <c r="O132" s="744">
        <f t="shared" si="6"/>
        <v>13200</v>
      </c>
      <c r="P132" s="744">
        <f t="shared" si="6"/>
        <v>5399.7199999999993</v>
      </c>
      <c r="Q132" s="745">
        <f t="shared" si="6"/>
        <v>12300</v>
      </c>
      <c r="R132" s="909">
        <f t="shared" si="6"/>
        <v>4943</v>
      </c>
    </row>
    <row r="133" spans="1:18" s="153" customFormat="1" x14ac:dyDescent="0.3">
      <c r="A133" s="309"/>
      <c r="B133" s="150"/>
      <c r="C133" s="150"/>
      <c r="D133" s="150"/>
      <c r="E133" s="857"/>
      <c r="F133" s="857"/>
      <c r="G133" s="1017"/>
      <c r="H133" s="1017"/>
      <c r="I133" s="989"/>
      <c r="J133" s="989"/>
      <c r="K133" s="963"/>
      <c r="L133" s="963"/>
      <c r="M133" s="670"/>
      <c r="N133" s="670"/>
      <c r="O133" s="150"/>
      <c r="P133" s="150"/>
      <c r="Q133" s="1044"/>
      <c r="R133" s="904"/>
    </row>
    <row r="134" spans="1:18" x14ac:dyDescent="0.3">
      <c r="A134" s="9" t="s">
        <v>321</v>
      </c>
      <c r="B134" s="49"/>
      <c r="C134" s="49"/>
      <c r="D134" s="49"/>
      <c r="E134" s="857"/>
      <c r="F134" s="857"/>
      <c r="G134" s="1017"/>
      <c r="H134" s="1017"/>
      <c r="I134" s="990"/>
      <c r="J134" s="990"/>
      <c r="K134" s="964"/>
      <c r="M134" s="654"/>
      <c r="N134" s="654"/>
      <c r="O134" s="49"/>
      <c r="P134" s="49"/>
      <c r="Q134" s="125"/>
      <c r="R134" s="904"/>
    </row>
    <row r="135" spans="1:18" x14ac:dyDescent="0.3">
      <c r="A135" s="485" t="s">
        <v>348</v>
      </c>
      <c r="B135" s="244"/>
      <c r="C135" s="244"/>
      <c r="D135" s="244"/>
      <c r="E135" s="857">
        <v>839.35</v>
      </c>
      <c r="F135" s="857">
        <v>1600</v>
      </c>
      <c r="G135" s="1017">
        <v>1279.6300000000001</v>
      </c>
      <c r="H135" s="1017">
        <v>1600</v>
      </c>
      <c r="I135" s="990">
        <v>1600</v>
      </c>
      <c r="J135" s="990">
        <v>2013.98</v>
      </c>
      <c r="K135" s="964">
        <v>1545</v>
      </c>
      <c r="L135" s="964">
        <v>658.48</v>
      </c>
      <c r="M135" s="718">
        <v>1500</v>
      </c>
      <c r="N135" s="718">
        <v>1436.56</v>
      </c>
      <c r="O135" s="721">
        <v>1500</v>
      </c>
      <c r="P135" s="721">
        <v>1580.99</v>
      </c>
      <c r="Q135" s="722">
        <v>1500</v>
      </c>
      <c r="R135" s="904">
        <v>1490</v>
      </c>
    </row>
    <row r="136" spans="1:18" x14ac:dyDescent="0.3">
      <c r="A136" s="244" t="s">
        <v>349</v>
      </c>
      <c r="B136" s="244"/>
      <c r="C136" s="244"/>
      <c r="D136" s="244"/>
      <c r="E136" s="857">
        <v>1600</v>
      </c>
      <c r="F136" s="857">
        <v>1600</v>
      </c>
      <c r="G136" s="1017">
        <v>1600</v>
      </c>
      <c r="H136" s="1017">
        <v>1600</v>
      </c>
      <c r="I136" s="990">
        <v>1600</v>
      </c>
      <c r="J136" s="990">
        <v>1191.26</v>
      </c>
      <c r="K136" s="964">
        <v>1545</v>
      </c>
      <c r="L136" s="964">
        <v>2015.57</v>
      </c>
      <c r="M136" s="715">
        <v>1500</v>
      </c>
      <c r="N136" s="715">
        <v>1314.39</v>
      </c>
      <c r="O136" s="713">
        <v>1500</v>
      </c>
      <c r="P136" s="713">
        <v>1589.19</v>
      </c>
      <c r="Q136" s="493">
        <v>1500</v>
      </c>
      <c r="R136" s="904">
        <v>1009</v>
      </c>
    </row>
    <row r="137" spans="1:18" x14ac:dyDescent="0.3">
      <c r="A137" s="244" t="s">
        <v>237</v>
      </c>
      <c r="B137" s="244"/>
      <c r="C137" s="244"/>
      <c r="D137" s="244"/>
      <c r="E137" s="857">
        <v>5000</v>
      </c>
      <c r="F137" s="857">
        <v>5000</v>
      </c>
      <c r="G137" s="1017">
        <v>5100</v>
      </c>
      <c r="H137" s="1017">
        <v>5100</v>
      </c>
      <c r="I137" s="990">
        <v>5100</v>
      </c>
      <c r="J137" s="990">
        <v>5100</v>
      </c>
      <c r="K137" s="964">
        <v>5150</v>
      </c>
      <c r="L137" s="964">
        <v>5150</v>
      </c>
      <c r="M137" s="715">
        <v>5000</v>
      </c>
      <c r="N137" s="715">
        <v>5000</v>
      </c>
      <c r="O137" s="713">
        <v>4800</v>
      </c>
      <c r="P137" s="713">
        <v>4843.47</v>
      </c>
      <c r="Q137" s="493">
        <v>4800</v>
      </c>
      <c r="R137" s="904">
        <v>5656</v>
      </c>
    </row>
    <row r="138" spans="1:18" x14ac:dyDescent="0.3">
      <c r="A138" s="244" t="s">
        <v>108</v>
      </c>
      <c r="B138" s="244"/>
      <c r="C138" s="244"/>
      <c r="D138" s="244"/>
      <c r="E138" s="857">
        <v>670</v>
      </c>
      <c r="F138" s="857">
        <v>670</v>
      </c>
      <c r="G138" s="1017">
        <v>670</v>
      </c>
      <c r="H138" s="1017">
        <v>670</v>
      </c>
      <c r="I138" s="990">
        <v>670</v>
      </c>
      <c r="J138" s="990">
        <v>670</v>
      </c>
      <c r="K138" s="964">
        <v>670</v>
      </c>
      <c r="L138" s="964">
        <v>670</v>
      </c>
      <c r="M138" s="715">
        <v>650</v>
      </c>
      <c r="N138" s="715">
        <v>650</v>
      </c>
      <c r="O138" s="713">
        <v>650</v>
      </c>
      <c r="P138" s="713">
        <v>767.18</v>
      </c>
      <c r="Q138" s="493">
        <v>650</v>
      </c>
      <c r="R138" s="904">
        <v>650</v>
      </c>
    </row>
    <row r="139" spans="1:18" x14ac:dyDescent="0.3">
      <c r="A139" s="244" t="s">
        <v>335</v>
      </c>
      <c r="B139" s="244"/>
      <c r="C139" s="244"/>
      <c r="D139" s="244"/>
      <c r="E139" s="857">
        <v>4883.93</v>
      </c>
      <c r="F139" s="857">
        <v>4000</v>
      </c>
      <c r="G139" s="1017">
        <v>3295.61</v>
      </c>
      <c r="H139" s="1017">
        <v>4000</v>
      </c>
      <c r="I139" s="990">
        <v>4000</v>
      </c>
      <c r="J139" s="990">
        <v>4519.66</v>
      </c>
      <c r="K139" s="964">
        <v>3950</v>
      </c>
      <c r="L139" s="964">
        <v>3529.43</v>
      </c>
      <c r="M139" s="715">
        <v>4500</v>
      </c>
      <c r="N139" s="715">
        <v>3946.29</v>
      </c>
      <c r="O139" s="713">
        <v>4500</v>
      </c>
      <c r="P139" s="713">
        <v>3760.1</v>
      </c>
      <c r="Q139" s="493">
        <v>4000</v>
      </c>
      <c r="R139" s="904">
        <v>3630</v>
      </c>
    </row>
    <row r="140" spans="1:18" x14ac:dyDescent="0.3">
      <c r="A140" s="244" t="s">
        <v>350</v>
      </c>
      <c r="B140" s="244"/>
      <c r="C140" s="244"/>
      <c r="D140" s="244"/>
      <c r="E140" s="857">
        <v>1600</v>
      </c>
      <c r="F140" s="857">
        <v>1600</v>
      </c>
      <c r="G140" s="1017">
        <v>1600</v>
      </c>
      <c r="H140" s="1017">
        <v>1600</v>
      </c>
      <c r="I140" s="990">
        <v>1550</v>
      </c>
      <c r="J140" s="990">
        <v>1550</v>
      </c>
      <c r="K140" s="964">
        <v>1545</v>
      </c>
      <c r="L140" s="964">
        <v>1549.92</v>
      </c>
      <c r="M140" s="715">
        <v>1500</v>
      </c>
      <c r="N140" s="715">
        <v>2410.7199999999998</v>
      </c>
      <c r="O140" s="713">
        <v>1500</v>
      </c>
      <c r="P140" s="713">
        <v>1776.49</v>
      </c>
      <c r="Q140" s="493">
        <v>1500</v>
      </c>
      <c r="R140" s="904">
        <v>1596</v>
      </c>
    </row>
    <row r="141" spans="1:18" x14ac:dyDescent="0.3">
      <c r="A141" s="462" t="s">
        <v>238</v>
      </c>
      <c r="B141" s="462"/>
      <c r="C141" s="462"/>
      <c r="D141" s="462"/>
      <c r="E141" s="857">
        <v>5000</v>
      </c>
      <c r="F141" s="857">
        <v>5000</v>
      </c>
      <c r="G141" s="1017">
        <v>5000</v>
      </c>
      <c r="H141" s="1017">
        <v>5000</v>
      </c>
      <c r="I141" s="989">
        <v>5000</v>
      </c>
      <c r="J141" s="989">
        <v>5000</v>
      </c>
      <c r="K141" s="963">
        <v>5000</v>
      </c>
      <c r="L141" s="963">
        <v>5000</v>
      </c>
      <c r="M141" s="718">
        <v>4750</v>
      </c>
      <c r="N141" s="684">
        <v>4750</v>
      </c>
      <c r="O141" s="721">
        <v>4250</v>
      </c>
      <c r="P141" s="721">
        <v>4250</v>
      </c>
      <c r="Q141" s="722">
        <v>4250</v>
      </c>
      <c r="R141" s="904">
        <v>4250</v>
      </c>
    </row>
    <row r="142" spans="1:18" x14ac:dyDescent="0.3">
      <c r="A142" s="462" t="s">
        <v>109</v>
      </c>
      <c r="B142" s="462"/>
      <c r="C142" s="462"/>
      <c r="D142" s="462"/>
      <c r="E142" s="857">
        <v>5700</v>
      </c>
      <c r="F142" s="857">
        <v>5700</v>
      </c>
      <c r="G142" s="1017">
        <v>5700</v>
      </c>
      <c r="H142" s="1017">
        <v>5700</v>
      </c>
      <c r="I142" s="989">
        <v>5700</v>
      </c>
      <c r="J142" s="989">
        <v>5700</v>
      </c>
      <c r="K142" s="963">
        <v>5665</v>
      </c>
      <c r="L142" s="963">
        <v>5665</v>
      </c>
      <c r="M142" s="718">
        <v>5500</v>
      </c>
      <c r="N142" s="718">
        <v>5500</v>
      </c>
      <c r="O142" s="721">
        <v>5300</v>
      </c>
      <c r="P142" s="721">
        <v>5218.6000000000004</v>
      </c>
      <c r="Q142" s="722">
        <v>5300</v>
      </c>
      <c r="R142" s="904">
        <v>6606</v>
      </c>
    </row>
    <row r="143" spans="1:18" x14ac:dyDescent="0.3">
      <c r="A143" s="244" t="s">
        <v>293</v>
      </c>
      <c r="B143" s="244"/>
      <c r="C143" s="244"/>
      <c r="D143" s="244"/>
      <c r="E143" s="857">
        <v>1000</v>
      </c>
      <c r="F143" s="857">
        <v>1000</v>
      </c>
      <c r="G143" s="1017"/>
      <c r="H143" s="1017">
        <v>1500</v>
      </c>
      <c r="I143" s="990">
        <v>1500</v>
      </c>
      <c r="J143" s="990">
        <v>1496.12</v>
      </c>
      <c r="K143" s="964">
        <v>850</v>
      </c>
      <c r="L143" s="964">
        <v>521.74</v>
      </c>
      <c r="M143" s="715">
        <v>2150</v>
      </c>
      <c r="N143" s="718">
        <v>1315.64</v>
      </c>
      <c r="O143" s="713">
        <v>2000</v>
      </c>
      <c r="P143" s="713">
        <v>624.4</v>
      </c>
      <c r="Q143" s="493">
        <v>2000</v>
      </c>
      <c r="R143" s="904">
        <v>1021</v>
      </c>
    </row>
    <row r="144" spans="1:18" x14ac:dyDescent="0.3">
      <c r="A144" s="462" t="s">
        <v>454</v>
      </c>
      <c r="B144" s="462"/>
      <c r="C144" s="462"/>
      <c r="D144" s="462"/>
      <c r="E144" s="857">
        <v>4943.6899999999996</v>
      </c>
      <c r="F144" s="857">
        <v>5000</v>
      </c>
      <c r="G144" s="1017">
        <v>5000</v>
      </c>
      <c r="H144" s="1017">
        <v>5000</v>
      </c>
      <c r="I144" s="989">
        <v>5000</v>
      </c>
      <c r="J144" s="989">
        <v>4591.12</v>
      </c>
      <c r="K144" s="963">
        <v>5000</v>
      </c>
      <c r="L144" s="963">
        <v>5000</v>
      </c>
      <c r="M144" s="718">
        <v>5000</v>
      </c>
      <c r="N144" s="718">
        <v>5000</v>
      </c>
      <c r="O144" s="721">
        <v>4150</v>
      </c>
      <c r="P144" s="721">
        <v>4236</v>
      </c>
      <c r="Q144" s="722">
        <v>4150</v>
      </c>
      <c r="R144" s="904">
        <v>5062</v>
      </c>
    </row>
    <row r="145" spans="1:18" x14ac:dyDescent="0.3">
      <c r="A145" s="462" t="s">
        <v>455</v>
      </c>
      <c r="B145" s="462"/>
      <c r="C145" s="462"/>
      <c r="D145" s="462"/>
      <c r="E145" s="857">
        <v>1500</v>
      </c>
      <c r="F145" s="857">
        <v>1500</v>
      </c>
      <c r="G145" s="1032">
        <v>1450</v>
      </c>
      <c r="H145" s="1032">
        <v>1450</v>
      </c>
      <c r="I145" s="996">
        <v>1450</v>
      </c>
      <c r="J145" s="996">
        <v>1450</v>
      </c>
      <c r="K145" s="970">
        <v>1450</v>
      </c>
      <c r="L145" s="970">
        <v>1450</v>
      </c>
      <c r="M145" s="761">
        <v>1400</v>
      </c>
      <c r="N145" s="761">
        <v>1400</v>
      </c>
      <c r="O145" s="759">
        <v>1300</v>
      </c>
      <c r="P145" s="759">
        <v>1300</v>
      </c>
      <c r="Q145" s="760">
        <v>1300</v>
      </c>
      <c r="R145" s="910">
        <v>1466</v>
      </c>
    </row>
    <row r="146" spans="1:18" ht="16.2" thickBot="1" x14ac:dyDescent="0.35">
      <c r="A146" s="9" t="s">
        <v>320</v>
      </c>
      <c r="B146" s="49"/>
      <c r="C146" s="49"/>
      <c r="D146" s="49"/>
      <c r="E146" s="1054">
        <f>SUM(E135:E145)</f>
        <v>32736.969999999998</v>
      </c>
      <c r="F146" s="1054">
        <f>SUM(F135:F145)</f>
        <v>32670</v>
      </c>
      <c r="G146" s="1019">
        <f>SUM(G135:G145)</f>
        <v>30695.24</v>
      </c>
      <c r="H146" s="1019">
        <f t="shared" ref="H146" si="7">SUM(H135:H145)</f>
        <v>33220</v>
      </c>
      <c r="I146" s="991">
        <f t="shared" ref="I146:R146" si="8">SUM(I135:I145)</f>
        <v>33170</v>
      </c>
      <c r="J146" s="991">
        <f t="shared" si="8"/>
        <v>33282.14</v>
      </c>
      <c r="K146" s="965">
        <v>32370</v>
      </c>
      <c r="L146" s="965">
        <f>SUM(L135:L145)</f>
        <v>31210.140000000003</v>
      </c>
      <c r="M146" s="730">
        <f t="shared" si="8"/>
        <v>33450</v>
      </c>
      <c r="N146" s="730">
        <f t="shared" si="8"/>
        <v>32723.599999999999</v>
      </c>
      <c r="O146" s="726">
        <f t="shared" si="8"/>
        <v>31450</v>
      </c>
      <c r="P146" s="726">
        <f t="shared" si="8"/>
        <v>29946.42</v>
      </c>
      <c r="Q146" s="727">
        <f t="shared" si="8"/>
        <v>30950</v>
      </c>
      <c r="R146" s="906">
        <f t="shared" si="8"/>
        <v>32436</v>
      </c>
    </row>
    <row r="147" spans="1:18" s="153" customFormat="1" ht="16.2" thickTop="1" x14ac:dyDescent="0.3">
      <c r="A147" s="150"/>
      <c r="B147" s="150"/>
      <c r="C147" s="150"/>
      <c r="D147" s="150"/>
      <c r="E147" s="857"/>
      <c r="F147" s="857"/>
      <c r="G147" s="1017"/>
      <c r="H147" s="1017"/>
      <c r="I147" s="989"/>
      <c r="J147" s="989"/>
      <c r="K147" s="963"/>
      <c r="L147" s="963"/>
      <c r="M147" s="670"/>
      <c r="N147" s="670"/>
      <c r="O147" s="150"/>
      <c r="P147" s="150"/>
      <c r="Q147" s="1044"/>
      <c r="R147" s="904"/>
    </row>
    <row r="148" spans="1:18" x14ac:dyDescent="0.3">
      <c r="A148" s="9" t="s">
        <v>116</v>
      </c>
      <c r="B148" s="49"/>
      <c r="C148" s="49"/>
      <c r="D148" s="49"/>
      <c r="E148" s="857"/>
      <c r="F148" s="857"/>
      <c r="G148" s="1017"/>
      <c r="H148" s="1017"/>
      <c r="I148" s="990"/>
      <c r="J148" s="990"/>
      <c r="K148" s="964"/>
      <c r="L148" s="964"/>
      <c r="M148" s="654"/>
      <c r="N148" s="654"/>
      <c r="O148" s="49"/>
      <c r="P148" s="49"/>
      <c r="Q148" s="125"/>
      <c r="R148" s="904"/>
    </row>
    <row r="149" spans="1:18" x14ac:dyDescent="0.3">
      <c r="A149" s="244" t="s">
        <v>212</v>
      </c>
      <c r="B149" s="462"/>
      <c r="C149" s="462"/>
      <c r="D149" s="246"/>
      <c r="E149" s="857"/>
      <c r="F149" s="857"/>
      <c r="G149" s="1021"/>
      <c r="H149" s="1021">
        <v>0</v>
      </c>
      <c r="I149" s="993">
        <v>0</v>
      </c>
      <c r="J149" s="993"/>
      <c r="K149" s="967">
        <v>0</v>
      </c>
      <c r="L149" s="967">
        <v>0</v>
      </c>
      <c r="M149" s="876">
        <v>100</v>
      </c>
      <c r="N149" s="876">
        <v>0</v>
      </c>
      <c r="O149" s="763">
        <v>100</v>
      </c>
      <c r="P149" s="763">
        <v>14.49</v>
      </c>
      <c r="Q149" s="764"/>
      <c r="R149" s="911">
        <v>1932</v>
      </c>
    </row>
    <row r="150" spans="1:18" x14ac:dyDescent="0.3">
      <c r="A150" s="462" t="s">
        <v>385</v>
      </c>
      <c r="B150" s="462"/>
      <c r="C150" s="670"/>
      <c r="D150" s="246"/>
      <c r="E150" s="857">
        <v>8620</v>
      </c>
      <c r="F150" s="857">
        <v>8645</v>
      </c>
      <c r="G150" s="1021">
        <v>8620</v>
      </c>
      <c r="H150" s="1021">
        <v>8000</v>
      </c>
      <c r="I150" s="993">
        <v>8000</v>
      </c>
      <c r="J150" s="993">
        <v>8545.7099999999991</v>
      </c>
      <c r="K150" s="967">
        <v>8000</v>
      </c>
      <c r="L150" s="967">
        <v>0</v>
      </c>
      <c r="M150" s="876">
        <v>7000</v>
      </c>
      <c r="N150" s="876">
        <v>6385</v>
      </c>
      <c r="O150" s="763">
        <v>7000</v>
      </c>
      <c r="P150" s="763">
        <v>9952.11</v>
      </c>
      <c r="Q150" s="764">
        <v>10000</v>
      </c>
      <c r="R150" s="911">
        <v>6785</v>
      </c>
    </row>
    <row r="151" spans="1:18" ht="16.2" thickBot="1" x14ac:dyDescent="0.35">
      <c r="A151" s="9" t="s">
        <v>183</v>
      </c>
      <c r="B151" s="49"/>
      <c r="C151" s="49"/>
      <c r="D151" s="49"/>
      <c r="E151" s="1054">
        <f>E150</f>
        <v>8620</v>
      </c>
      <c r="F151" s="1054">
        <v>8645</v>
      </c>
      <c r="G151" s="1033">
        <f>SUM(G150)</f>
        <v>8620</v>
      </c>
      <c r="H151" s="1033">
        <f t="shared" ref="H151" si="9">SUM(H149:H150)</f>
        <v>8000</v>
      </c>
      <c r="I151" s="995">
        <f t="shared" ref="I151:R151" si="10">SUM(I149:I150)</f>
        <v>8000</v>
      </c>
      <c r="J151" s="995">
        <f t="shared" si="10"/>
        <v>8545.7099999999991</v>
      </c>
      <c r="K151" s="969">
        <v>8000</v>
      </c>
      <c r="L151" s="969">
        <f>SUM(L149+L150)</f>
        <v>0</v>
      </c>
      <c r="M151" s="747">
        <f t="shared" si="10"/>
        <v>7100</v>
      </c>
      <c r="N151" s="747">
        <f t="shared" si="10"/>
        <v>6385</v>
      </c>
      <c r="O151" s="744">
        <f t="shared" si="10"/>
        <v>7100</v>
      </c>
      <c r="P151" s="744">
        <f t="shared" si="10"/>
        <v>9966.6</v>
      </c>
      <c r="Q151" s="745">
        <f t="shared" si="10"/>
        <v>10000</v>
      </c>
      <c r="R151" s="909">
        <f t="shared" si="10"/>
        <v>8717</v>
      </c>
    </row>
    <row r="152" spans="1:18" s="153" customFormat="1" ht="16.2" thickTop="1" x14ac:dyDescent="0.3">
      <c r="A152" s="309"/>
      <c r="B152" s="150"/>
      <c r="C152" s="150"/>
      <c r="D152" s="150"/>
      <c r="E152" s="857"/>
      <c r="F152" s="857"/>
      <c r="G152" s="1017"/>
      <c r="H152" s="1017"/>
      <c r="I152" s="989"/>
      <c r="J152" s="989"/>
      <c r="K152" s="963"/>
      <c r="L152" s="963"/>
      <c r="M152" s="670"/>
      <c r="N152" s="670"/>
      <c r="O152" s="150"/>
      <c r="P152" s="150"/>
      <c r="Q152" s="1044"/>
      <c r="R152" s="904"/>
    </row>
    <row r="153" spans="1:18" x14ac:dyDescent="0.3">
      <c r="A153" s="9" t="s">
        <v>371</v>
      </c>
      <c r="B153" s="49"/>
      <c r="C153" s="49"/>
      <c r="D153" s="49"/>
      <c r="E153" s="857"/>
      <c r="F153" s="857"/>
      <c r="G153" s="1017"/>
      <c r="H153" s="1017"/>
      <c r="I153" s="990"/>
      <c r="J153" s="990"/>
      <c r="K153" s="964"/>
      <c r="L153" s="964"/>
      <c r="M153" s="654"/>
      <c r="N153" s="654"/>
      <c r="O153" s="49"/>
      <c r="P153" s="49"/>
      <c r="Q153" s="125"/>
      <c r="R153" s="904"/>
    </row>
    <row r="154" spans="1:18" x14ac:dyDescent="0.3">
      <c r="A154" s="244" t="s">
        <v>370</v>
      </c>
      <c r="B154" s="244"/>
      <c r="C154" s="244"/>
      <c r="D154" s="244"/>
      <c r="E154" s="1055">
        <v>12813.3</v>
      </c>
      <c r="F154" s="1055">
        <v>26900</v>
      </c>
      <c r="G154" s="1032">
        <v>15945.27</v>
      </c>
      <c r="H154" s="1032">
        <v>26900</v>
      </c>
      <c r="I154" s="997">
        <v>25200</v>
      </c>
      <c r="J154" s="997">
        <v>34999.39</v>
      </c>
      <c r="K154" s="971">
        <v>12000</v>
      </c>
      <c r="L154" s="971">
        <v>29925.759999999998</v>
      </c>
      <c r="M154" s="754">
        <v>18000</v>
      </c>
      <c r="N154" s="754">
        <v>46290.66</v>
      </c>
      <c r="O154" s="750">
        <v>16000</v>
      </c>
      <c r="P154" s="750">
        <v>10003.94</v>
      </c>
      <c r="Q154" s="751">
        <v>20000</v>
      </c>
      <c r="R154" s="910">
        <v>19269</v>
      </c>
    </row>
    <row r="155" spans="1:18" x14ac:dyDescent="0.3">
      <c r="A155" s="49" t="s">
        <v>120</v>
      </c>
      <c r="B155" s="49"/>
      <c r="C155" s="49"/>
      <c r="D155" s="49"/>
      <c r="E155" s="857"/>
      <c r="F155" s="857"/>
      <c r="G155" s="1017"/>
      <c r="H155" s="1017"/>
      <c r="I155" s="990"/>
      <c r="J155" s="990"/>
      <c r="K155" s="964"/>
      <c r="L155" s="964"/>
      <c r="M155" s="654"/>
      <c r="N155" s="654"/>
      <c r="O155" s="49"/>
      <c r="P155" s="49"/>
      <c r="Q155" s="125"/>
      <c r="R155" s="904"/>
    </row>
    <row r="156" spans="1:18" x14ac:dyDescent="0.3">
      <c r="A156" s="16" t="s">
        <v>242</v>
      </c>
      <c r="B156" s="49"/>
      <c r="C156" s="49"/>
      <c r="D156" s="49"/>
      <c r="E156" s="857"/>
      <c r="F156" s="857"/>
      <c r="G156" s="1017"/>
      <c r="H156" s="1017"/>
      <c r="I156" s="990"/>
      <c r="J156" s="990"/>
      <c r="K156" s="964"/>
      <c r="L156" s="964"/>
      <c r="M156" s="654"/>
      <c r="N156" s="654"/>
      <c r="O156" s="49"/>
      <c r="P156" s="49"/>
      <c r="Q156" s="125"/>
      <c r="R156" s="904"/>
    </row>
    <row r="157" spans="1:18" x14ac:dyDescent="0.3">
      <c r="A157" s="387" t="s">
        <v>492</v>
      </c>
      <c r="B157" s="244"/>
      <c r="C157" s="244"/>
      <c r="D157" s="244"/>
      <c r="E157" s="857">
        <v>3303</v>
      </c>
      <c r="F157" s="857"/>
      <c r="G157" s="1017">
        <v>2108.34</v>
      </c>
      <c r="H157" s="1017">
        <v>0</v>
      </c>
      <c r="I157" s="990">
        <v>0</v>
      </c>
      <c r="J157" s="990">
        <v>-50</v>
      </c>
      <c r="K157" s="964">
        <v>0</v>
      </c>
      <c r="L157" s="964">
        <v>-2803.52</v>
      </c>
      <c r="M157" s="718">
        <v>3000</v>
      </c>
      <c r="N157" s="718">
        <v>-249.84</v>
      </c>
      <c r="O157" s="721">
        <v>100</v>
      </c>
      <c r="P157" s="721">
        <v>116.82</v>
      </c>
      <c r="Q157" s="722"/>
      <c r="R157" s="904">
        <v>9292</v>
      </c>
    </row>
    <row r="158" spans="1:18" x14ac:dyDescent="0.3">
      <c r="A158" s="387" t="s">
        <v>269</v>
      </c>
      <c r="B158" s="244"/>
      <c r="C158" s="244"/>
      <c r="D158" s="244"/>
      <c r="E158" s="857">
        <v>229.7</v>
      </c>
      <c r="F158" s="857"/>
      <c r="G158" s="1017">
        <v>1256.57</v>
      </c>
      <c r="H158" s="1017">
        <v>0</v>
      </c>
      <c r="I158" s="990">
        <v>0</v>
      </c>
      <c r="J158" s="990">
        <v>3283</v>
      </c>
      <c r="K158" s="964">
        <v>0</v>
      </c>
      <c r="L158" s="964">
        <v>-4772</v>
      </c>
      <c r="M158" s="715">
        <v>1000</v>
      </c>
      <c r="N158" s="715">
        <v>6012</v>
      </c>
      <c r="O158" s="713">
        <v>1000</v>
      </c>
      <c r="P158" s="713">
        <v>83.52</v>
      </c>
      <c r="Q158" s="493"/>
      <c r="R158" s="904">
        <v>841.85</v>
      </c>
    </row>
    <row r="159" spans="1:18" x14ac:dyDescent="0.3">
      <c r="A159" s="244" t="s">
        <v>268</v>
      </c>
      <c r="B159" s="244"/>
      <c r="C159" s="244"/>
      <c r="D159" s="244"/>
      <c r="E159" s="857"/>
      <c r="F159" s="857">
        <v>11300</v>
      </c>
      <c r="G159" s="1017">
        <v>8231.5499999999993</v>
      </c>
      <c r="H159" s="1017" t="e">
        <f>H50</f>
        <v>#REF!</v>
      </c>
      <c r="I159" s="990">
        <v>28750</v>
      </c>
      <c r="J159" s="990">
        <v>31766.16</v>
      </c>
      <c r="K159" s="964">
        <v>31387.5</v>
      </c>
      <c r="L159" s="964">
        <v>23190.5</v>
      </c>
      <c r="M159" s="718">
        <v>19500</v>
      </c>
      <c r="N159" s="718">
        <v>23750.58</v>
      </c>
      <c r="O159" s="721">
        <v>40500</v>
      </c>
      <c r="P159" s="721">
        <v>22301.06</v>
      </c>
      <c r="Q159" s="493">
        <v>28960</v>
      </c>
      <c r="R159" s="904">
        <v>30326</v>
      </c>
    </row>
    <row r="160" spans="1:18" x14ac:dyDescent="0.3">
      <c r="A160" s="902" t="s">
        <v>458</v>
      </c>
      <c r="B160" s="937">
        <v>13500</v>
      </c>
      <c r="C160" s="937"/>
      <c r="D160" s="920">
        <v>1</v>
      </c>
      <c r="E160" s="857"/>
      <c r="F160" s="857"/>
      <c r="G160" s="1017"/>
      <c r="H160" s="1017"/>
      <c r="I160" s="989"/>
      <c r="J160" s="989"/>
      <c r="K160" s="963"/>
      <c r="L160" s="963"/>
      <c r="M160" s="878"/>
      <c r="N160" s="878"/>
      <c r="O160" s="721">
        <f>+D160*B160</f>
        <v>13500</v>
      </c>
      <c r="P160" s="721"/>
      <c r="Q160" s="722">
        <v>14000</v>
      </c>
      <c r="R160" s="904"/>
    </row>
    <row r="161" spans="1:18" x14ac:dyDescent="0.3">
      <c r="A161" s="902" t="s">
        <v>459</v>
      </c>
      <c r="B161" s="937">
        <v>13000</v>
      </c>
      <c r="C161" s="937"/>
      <c r="D161" s="920">
        <v>0.5</v>
      </c>
      <c r="E161" s="857"/>
      <c r="F161" s="857"/>
      <c r="G161" s="1017"/>
      <c r="H161" s="1017"/>
      <c r="I161" s="989"/>
      <c r="J161" s="989"/>
      <c r="K161" s="963"/>
      <c r="L161" s="963"/>
      <c r="M161" s="718">
        <f>SUM(B161*D161)</f>
        <v>6500</v>
      </c>
      <c r="N161" s="718"/>
      <c r="O161" s="721"/>
      <c r="P161" s="721"/>
      <c r="Q161" s="722"/>
      <c r="R161" s="904"/>
    </row>
    <row r="162" spans="1:18" x14ac:dyDescent="0.3">
      <c r="A162" s="902" t="s">
        <v>487</v>
      </c>
      <c r="B162" s="937">
        <f>B14</f>
        <v>12555</v>
      </c>
      <c r="C162" s="937"/>
      <c r="D162" s="920">
        <v>0.5</v>
      </c>
      <c r="E162" s="857"/>
      <c r="F162" s="857"/>
      <c r="G162" s="1017"/>
      <c r="H162" s="1017"/>
      <c r="I162" s="989"/>
      <c r="J162" s="989"/>
      <c r="K162" s="963">
        <v>6277.5</v>
      </c>
      <c r="L162" s="963"/>
      <c r="M162" s="718"/>
      <c r="N162" s="718"/>
      <c r="O162" s="721"/>
      <c r="P162" s="721"/>
      <c r="Q162" s="722"/>
      <c r="R162" s="904"/>
    </row>
    <row r="163" spans="1:18" x14ac:dyDescent="0.3">
      <c r="A163" s="902" t="s">
        <v>496</v>
      </c>
      <c r="B163" s="937">
        <v>11500</v>
      </c>
      <c r="C163" s="937"/>
      <c r="D163" s="920">
        <v>0.5</v>
      </c>
      <c r="E163" s="857"/>
      <c r="F163" s="857"/>
      <c r="G163" s="1017"/>
      <c r="H163" s="1017"/>
      <c r="I163" s="989">
        <v>5750</v>
      </c>
      <c r="J163" s="989"/>
      <c r="K163" s="963"/>
      <c r="L163" s="963"/>
      <c r="M163" s="718"/>
      <c r="N163" s="718"/>
      <c r="O163" s="721"/>
      <c r="P163" s="721"/>
      <c r="Q163" s="722"/>
      <c r="R163" s="904"/>
    </row>
    <row r="164" spans="1:18" x14ac:dyDescent="0.3">
      <c r="A164" s="902" t="s">
        <v>518</v>
      </c>
      <c r="B164" s="937">
        <v>11400</v>
      </c>
      <c r="C164" s="937"/>
      <c r="D164" s="920">
        <v>0.5</v>
      </c>
      <c r="E164" s="857"/>
      <c r="F164" s="857"/>
      <c r="G164" s="1017"/>
      <c r="H164" s="1017">
        <v>5700</v>
      </c>
      <c r="I164" s="989"/>
      <c r="J164" s="989"/>
      <c r="K164" s="963"/>
      <c r="L164" s="963"/>
      <c r="M164" s="718"/>
      <c r="N164" s="718"/>
      <c r="O164" s="721"/>
      <c r="P164" s="721"/>
      <c r="Q164" s="722"/>
      <c r="R164" s="904"/>
    </row>
    <row r="165" spans="1:18" x14ac:dyDescent="0.3">
      <c r="A165" s="902" t="s">
        <v>520</v>
      </c>
      <c r="B165" s="937">
        <f>B17</f>
        <v>11300</v>
      </c>
      <c r="C165" s="937"/>
      <c r="D165" s="920">
        <v>0.5</v>
      </c>
      <c r="E165" s="857"/>
      <c r="F165" s="857">
        <v>5500</v>
      </c>
      <c r="G165" s="1017"/>
      <c r="H165" s="1017"/>
      <c r="I165" s="989"/>
      <c r="J165" s="989"/>
      <c r="K165" s="963"/>
      <c r="L165" s="963"/>
      <c r="M165" s="718"/>
      <c r="N165" s="718"/>
      <c r="O165" s="721"/>
      <c r="P165" s="721"/>
      <c r="Q165" s="722"/>
      <c r="R165" s="904"/>
    </row>
    <row r="166" spans="1:18" x14ac:dyDescent="0.3">
      <c r="A166" s="938" t="s">
        <v>124</v>
      </c>
      <c r="B166" s="918"/>
      <c r="C166" s="918"/>
      <c r="D166" s="918"/>
      <c r="E166" s="1055">
        <v>6162.52</v>
      </c>
      <c r="F166" s="1055">
        <v>6000</v>
      </c>
      <c r="G166" s="1032">
        <v>5950.38</v>
      </c>
      <c r="H166" s="1032">
        <v>7500</v>
      </c>
      <c r="I166" s="997">
        <v>7500</v>
      </c>
      <c r="J166" s="997">
        <v>8050.66</v>
      </c>
      <c r="K166" s="971">
        <v>9500</v>
      </c>
      <c r="L166" s="971">
        <v>8242.82</v>
      </c>
      <c r="M166" s="754">
        <v>10000</v>
      </c>
      <c r="N166" s="754">
        <v>8020.97</v>
      </c>
      <c r="O166" s="750">
        <v>10000</v>
      </c>
      <c r="P166" s="750">
        <v>8326.86</v>
      </c>
      <c r="Q166" s="751">
        <v>10500</v>
      </c>
      <c r="R166" s="883">
        <v>9108</v>
      </c>
    </row>
    <row r="167" spans="1:18" x14ac:dyDescent="0.3">
      <c r="A167" s="16" t="s">
        <v>125</v>
      </c>
      <c r="B167" s="49"/>
      <c r="C167" s="49"/>
      <c r="D167" s="49"/>
      <c r="E167" s="857"/>
      <c r="F167" s="857">
        <v>22800</v>
      </c>
      <c r="G167" s="1017">
        <f>SUM(G157:G166)</f>
        <v>17546.84</v>
      </c>
      <c r="H167" s="1017" t="e">
        <f>SUM(H157:H166)</f>
        <v>#REF!</v>
      </c>
      <c r="I167" s="990">
        <f>SUM(I157:I166)</f>
        <v>42000</v>
      </c>
      <c r="J167" s="990">
        <f>SUM(J157:J166)</f>
        <v>43049.820000000007</v>
      </c>
      <c r="K167" s="964">
        <v>47165</v>
      </c>
      <c r="L167" s="964">
        <f>SUM(L157:L166)</f>
        <v>23857.8</v>
      </c>
      <c r="M167" s="736">
        <f>SUM(M158:M166)-M157</f>
        <v>34000</v>
      </c>
      <c r="N167" s="736">
        <f>SUM(N158:N166)-N157</f>
        <v>38033.39</v>
      </c>
      <c r="O167" s="733">
        <f>SUM(O158:O166)-O157</f>
        <v>64900</v>
      </c>
      <c r="P167" s="733">
        <f>SUM(P158:P166)-P157</f>
        <v>30594.620000000003</v>
      </c>
      <c r="Q167" s="734">
        <f>SUM(Q157:Q166)</f>
        <v>53460</v>
      </c>
      <c r="R167" s="907">
        <f>SUM(R158:R166)-R157</f>
        <v>30983.85</v>
      </c>
    </row>
    <row r="168" spans="1:18" x14ac:dyDescent="0.3">
      <c r="A168" s="48"/>
      <c r="B168" s="49"/>
      <c r="C168" s="49"/>
      <c r="D168" s="49"/>
      <c r="E168" s="857"/>
      <c r="F168" s="857"/>
      <c r="G168" s="1017"/>
      <c r="H168" s="1017"/>
      <c r="I168" s="990"/>
      <c r="J168" s="990"/>
      <c r="K168" s="964"/>
      <c r="L168" s="964"/>
      <c r="M168" s="715"/>
      <c r="N168" s="715"/>
      <c r="O168" s="713"/>
      <c r="P168" s="713"/>
      <c r="Q168" s="125"/>
      <c r="R168" s="904"/>
    </row>
    <row r="169" spans="1:18" ht="16.2" thickBot="1" x14ac:dyDescent="0.35">
      <c r="A169" s="16" t="s">
        <v>126</v>
      </c>
      <c r="B169" s="49"/>
      <c r="C169" s="49"/>
      <c r="D169" s="898"/>
      <c r="E169" s="1056">
        <f>E99+E110+E132+E146+E151+E154</f>
        <v>706472.71</v>
      </c>
      <c r="F169" s="1056">
        <f>F99+F110+F132+F146+F151+F154+F167</f>
        <v>771887.59</v>
      </c>
      <c r="G169" s="1034">
        <f>G99+G110+G132+G146+G151+G167+G154</f>
        <v>730870.02</v>
      </c>
      <c r="H169" s="1034" t="e">
        <f>H99+H110+H132+H146+H151+H167+H154</f>
        <v>#REF!</v>
      </c>
      <c r="I169" s="998">
        <f>I99+I110+I132+I146+I151+I167+I154</f>
        <v>762620</v>
      </c>
      <c r="J169" s="998">
        <f>J99+J110+J132+J146+J151+J167+J154</f>
        <v>730268.98999999987</v>
      </c>
      <c r="K169" s="972">
        <v>771445</v>
      </c>
      <c r="L169" s="773">
        <f t="shared" ref="L169:R169" si="11">L99+L110+L132+L146+L151+L167+L154</f>
        <v>717267.89</v>
      </c>
      <c r="M169" s="773">
        <f t="shared" si="11"/>
        <v>804602</v>
      </c>
      <c r="N169" s="773">
        <f t="shared" si="11"/>
        <v>792789.57000000007</v>
      </c>
      <c r="O169" s="771">
        <f t="shared" si="11"/>
        <v>782239</v>
      </c>
      <c r="P169" s="771">
        <f t="shared" si="11"/>
        <v>717535.21</v>
      </c>
      <c r="Q169" s="771">
        <f t="shared" si="11"/>
        <v>761865</v>
      </c>
      <c r="R169" s="912">
        <f t="shared" si="11"/>
        <v>705755.85</v>
      </c>
    </row>
    <row r="170" spans="1:18" ht="16.2" thickTop="1" x14ac:dyDescent="0.3">
      <c r="A170" s="48"/>
      <c r="B170" s="49"/>
      <c r="C170" s="49"/>
      <c r="D170" s="49"/>
      <c r="E170" s="857"/>
      <c r="F170" s="857"/>
      <c r="G170" s="1017"/>
      <c r="H170" s="1017"/>
      <c r="I170" s="990"/>
      <c r="J170" s="990"/>
      <c r="K170" s="964"/>
      <c r="L170" s="964"/>
      <c r="M170" s="715"/>
      <c r="N170" s="715"/>
      <c r="O170" s="713"/>
      <c r="P170" s="713"/>
      <c r="Q170" s="125"/>
      <c r="R170" s="904"/>
    </row>
    <row r="171" spans="1:18" x14ac:dyDescent="0.3">
      <c r="A171" s="16" t="s">
        <v>127</v>
      </c>
      <c r="E171" s="857"/>
      <c r="F171" s="857"/>
      <c r="G171" s="1031"/>
      <c r="H171" s="1031"/>
      <c r="I171" s="992"/>
      <c r="J171" s="992"/>
      <c r="K171" s="966"/>
      <c r="L171" s="966"/>
      <c r="M171" s="710"/>
      <c r="N171" s="710"/>
      <c r="O171" s="776"/>
      <c r="P171" s="776"/>
      <c r="Q171" s="886"/>
      <c r="R171" s="913"/>
    </row>
    <row r="172" spans="1:18" ht="16.2" thickBot="1" x14ac:dyDescent="0.35">
      <c r="A172" s="16" t="s">
        <v>128</v>
      </c>
      <c r="B172" s="49"/>
      <c r="C172" s="49"/>
      <c r="D172" s="49"/>
      <c r="E172" s="1056">
        <f t="shared" ref="E172:J172" si="12">E64-E169</f>
        <v>14048.930000000051</v>
      </c>
      <c r="F172" s="1056">
        <f t="shared" si="12"/>
        <v>392.4100000000326</v>
      </c>
      <c r="G172" s="1035">
        <f t="shared" si="12"/>
        <v>6303.3000000000466</v>
      </c>
      <c r="H172" s="1035" t="e">
        <f t="shared" si="12"/>
        <v>#REF!</v>
      </c>
      <c r="I172" s="999">
        <f t="shared" si="12"/>
        <v>20</v>
      </c>
      <c r="J172" s="999">
        <f t="shared" si="12"/>
        <v>14420.590000000084</v>
      </c>
      <c r="K172" s="973">
        <v>145</v>
      </c>
      <c r="L172" s="782">
        <f t="shared" ref="L172:R172" si="13">L64-L169</f>
        <v>15614.790000000037</v>
      </c>
      <c r="M172" s="782">
        <f t="shared" si="13"/>
        <v>4048</v>
      </c>
      <c r="N172" s="782">
        <f t="shared" si="13"/>
        <v>-37907.580000000191</v>
      </c>
      <c r="O172" s="779">
        <f t="shared" si="13"/>
        <v>9211</v>
      </c>
      <c r="P172" s="779">
        <f t="shared" si="13"/>
        <v>41607.080000000075</v>
      </c>
      <c r="Q172" s="780">
        <f t="shared" si="13"/>
        <v>21145</v>
      </c>
      <c r="R172" s="914">
        <f t="shared" si="13"/>
        <v>37092.150000000023</v>
      </c>
    </row>
    <row r="173" spans="1:18" ht="16.2" thickTop="1" x14ac:dyDescent="0.3">
      <c r="A173" s="704"/>
      <c r="B173" s="49"/>
      <c r="C173" s="49"/>
      <c r="D173" s="49"/>
      <c r="E173" s="857"/>
      <c r="F173" s="857"/>
      <c r="G173" s="1027"/>
      <c r="H173" s="1027"/>
      <c r="I173" s="986"/>
      <c r="J173" s="986"/>
      <c r="K173" s="960"/>
      <c r="L173" s="960"/>
      <c r="M173" s="654"/>
      <c r="N173" s="654"/>
      <c r="O173" s="49"/>
      <c r="P173" s="49"/>
      <c r="Q173" s="125"/>
      <c r="R173" s="904"/>
    </row>
    <row r="174" spans="1:18" ht="16.2" thickBot="1" x14ac:dyDescent="0.35">
      <c r="A174" s="104"/>
      <c r="B174" s="105"/>
      <c r="C174" s="105"/>
      <c r="D174" s="105"/>
      <c r="E174" s="1056"/>
      <c r="F174" s="1056"/>
      <c r="G174" s="1028"/>
      <c r="H174" s="1028"/>
      <c r="I174" s="1000"/>
      <c r="J174" s="1000"/>
      <c r="K174" s="974"/>
      <c r="L174" s="974"/>
      <c r="M174" s="677"/>
      <c r="N174" s="677"/>
      <c r="O174" s="105"/>
      <c r="P174" s="105"/>
      <c r="Q174" s="786"/>
      <c r="R174" s="915"/>
    </row>
    <row r="175" spans="1:18" ht="16.2" thickTop="1" x14ac:dyDescent="0.3">
      <c r="A175" s="19" t="s">
        <v>129</v>
      </c>
      <c r="B175" s="87"/>
      <c r="C175" s="87"/>
      <c r="D175" s="87"/>
      <c r="E175" s="1062"/>
      <c r="F175" s="1062"/>
      <c r="G175" s="1029"/>
      <c r="H175" s="1029"/>
      <c r="I175" s="1001"/>
      <c r="J175" s="1001"/>
      <c r="K175" s="975"/>
      <c r="L175" s="975"/>
      <c r="M175" s="678"/>
      <c r="N175" s="678"/>
      <c r="O175" s="87"/>
      <c r="P175" s="87"/>
      <c r="Q175" s="792"/>
      <c r="R175" s="916"/>
    </row>
    <row r="176" spans="1:18" x14ac:dyDescent="0.3">
      <c r="A176" s="48"/>
      <c r="B176" s="49"/>
      <c r="C176" s="49"/>
      <c r="D176" s="49"/>
      <c r="E176" s="857"/>
      <c r="F176" s="857"/>
      <c r="G176" s="1027"/>
      <c r="H176" s="1027"/>
      <c r="I176" s="986"/>
      <c r="J176" s="986"/>
      <c r="K176" s="960"/>
      <c r="L176" s="960"/>
      <c r="M176" s="715"/>
      <c r="N176" s="715"/>
      <c r="O176" s="713"/>
      <c r="P176" s="713"/>
      <c r="Q176" s="125"/>
      <c r="R176" s="904"/>
    </row>
    <row r="177" spans="1:18" x14ac:dyDescent="0.3">
      <c r="A177" s="89" t="s">
        <v>323</v>
      </c>
      <c r="B177" s="462"/>
      <c r="C177" s="462"/>
      <c r="D177" s="462"/>
      <c r="E177" s="1057">
        <f>G201</f>
        <v>70408.759999999995</v>
      </c>
      <c r="F177" s="857">
        <f>H201</f>
        <v>62653.69</v>
      </c>
      <c r="G177" s="1017">
        <f>J201</f>
        <v>78648.73</v>
      </c>
      <c r="H177" s="1017">
        <v>42850</v>
      </c>
      <c r="I177" s="989">
        <v>58100</v>
      </c>
      <c r="J177" s="989">
        <f>L201</f>
        <v>81941.19</v>
      </c>
      <c r="K177" s="944">
        <v>53500</v>
      </c>
      <c r="L177" s="944">
        <v>75462.2</v>
      </c>
      <c r="M177" s="718">
        <v>74740</v>
      </c>
      <c r="N177" s="718">
        <v>80907.75</v>
      </c>
      <c r="O177" s="713">
        <v>65490</v>
      </c>
      <c r="P177" s="713">
        <v>65490.12</v>
      </c>
      <c r="Q177" s="493">
        <v>60824</v>
      </c>
      <c r="R177" s="904">
        <v>69216</v>
      </c>
    </row>
    <row r="178" spans="1:18" x14ac:dyDescent="0.3">
      <c r="A178" s="89" t="s">
        <v>525</v>
      </c>
      <c r="B178" s="462"/>
      <c r="C178" s="462"/>
      <c r="D178" s="462"/>
      <c r="E178" s="857"/>
      <c r="F178" s="857"/>
      <c r="G178" s="1017"/>
      <c r="H178" s="1017">
        <v>45803.69</v>
      </c>
      <c r="I178" s="989"/>
      <c r="J178" s="989"/>
      <c r="K178" s="944"/>
      <c r="L178" s="944"/>
      <c r="M178" s="718"/>
      <c r="N178" s="718"/>
      <c r="O178" s="713"/>
      <c r="P178" s="713"/>
      <c r="Q178" s="493"/>
      <c r="R178" s="904"/>
    </row>
    <row r="179" spans="1:18" x14ac:dyDescent="0.3">
      <c r="A179" s="48"/>
      <c r="B179" s="462"/>
      <c r="C179" s="462"/>
      <c r="D179" s="462"/>
      <c r="E179" s="857"/>
      <c r="F179" s="857"/>
      <c r="G179" s="1017"/>
      <c r="H179" s="1017"/>
      <c r="I179" s="989"/>
      <c r="J179" s="989"/>
      <c r="K179" s="944"/>
      <c r="L179" s="944"/>
      <c r="M179" s="718"/>
      <c r="N179" s="718"/>
      <c r="O179" s="713"/>
      <c r="P179" s="713"/>
      <c r="Q179" s="493"/>
      <c r="R179" s="904"/>
    </row>
    <row r="180" spans="1:18" x14ac:dyDescent="0.3">
      <c r="A180" s="16" t="s">
        <v>134</v>
      </c>
      <c r="B180" s="462"/>
      <c r="C180" s="462"/>
      <c r="D180" s="462"/>
      <c r="E180" s="857"/>
      <c r="F180" s="857"/>
      <c r="G180" s="1017"/>
      <c r="H180" s="1017"/>
      <c r="I180" s="989"/>
      <c r="J180" s="989"/>
      <c r="K180" s="944"/>
      <c r="L180" s="944"/>
      <c r="M180" s="718"/>
      <c r="N180" s="718"/>
      <c r="O180" s="713"/>
      <c r="P180" s="713"/>
      <c r="Q180" s="493"/>
      <c r="R180" s="904"/>
    </row>
    <row r="181" spans="1:18" x14ac:dyDescent="0.3">
      <c r="A181" s="207" t="str">
        <f>$A11</f>
        <v>FY 2012-2013</v>
      </c>
      <c r="B181" s="463">
        <f>B11</f>
        <v>13302</v>
      </c>
      <c r="C181" s="463"/>
      <c r="D181" s="464">
        <f>D45</f>
        <v>2</v>
      </c>
      <c r="E181" s="857"/>
      <c r="F181" s="857"/>
      <c r="G181" s="1017"/>
      <c r="H181" s="1017"/>
      <c r="I181" s="989"/>
      <c r="J181" s="989"/>
      <c r="K181" s="944"/>
      <c r="L181" s="944"/>
      <c r="M181" s="730"/>
      <c r="N181" s="730"/>
      <c r="O181" s="800"/>
      <c r="P181" s="800"/>
      <c r="Q181" s="801">
        <f>B181*D181</f>
        <v>26604</v>
      </c>
      <c r="R181" s="904">
        <f>+R45</f>
        <v>26600</v>
      </c>
    </row>
    <row r="182" spans="1:18" x14ac:dyDescent="0.3">
      <c r="A182" s="207" t="s">
        <v>390</v>
      </c>
      <c r="B182" s="463">
        <v>13500</v>
      </c>
      <c r="C182" s="463"/>
      <c r="D182" s="464">
        <v>3</v>
      </c>
      <c r="E182" s="857"/>
      <c r="F182" s="857"/>
      <c r="G182" s="1017"/>
      <c r="H182" s="1017"/>
      <c r="I182" s="989"/>
      <c r="J182" s="989"/>
      <c r="K182" s="944"/>
      <c r="L182" s="944"/>
      <c r="M182" s="931"/>
      <c r="N182" s="931"/>
      <c r="O182" s="800">
        <f>+D182*B182</f>
        <v>40500</v>
      </c>
      <c r="P182" s="800">
        <v>37718.69</v>
      </c>
      <c r="Q182" s="801"/>
      <c r="R182" s="906"/>
    </row>
    <row r="183" spans="1:18" x14ac:dyDescent="0.3">
      <c r="A183" s="207" t="s">
        <v>434</v>
      </c>
      <c r="B183" s="463">
        <v>13000</v>
      </c>
      <c r="C183" s="463"/>
      <c r="D183" s="464">
        <v>1.5</v>
      </c>
      <c r="E183" s="857"/>
      <c r="F183" s="857"/>
      <c r="G183" s="1017"/>
      <c r="H183" s="1017"/>
      <c r="I183" s="989"/>
      <c r="J183" s="989"/>
      <c r="K183" s="944"/>
      <c r="L183" s="944"/>
      <c r="M183" s="730">
        <f>+D183*B183</f>
        <v>19500</v>
      </c>
      <c r="N183" s="730">
        <v>18305.03</v>
      </c>
      <c r="O183" s="800"/>
      <c r="P183" s="800"/>
      <c r="Q183" s="801"/>
      <c r="R183" s="906"/>
    </row>
    <row r="184" spans="1:18" x14ac:dyDescent="0.3">
      <c r="A184" s="207" t="s">
        <v>483</v>
      </c>
      <c r="B184" s="463">
        <f>B14</f>
        <v>12555</v>
      </c>
      <c r="C184" s="463"/>
      <c r="D184" s="464">
        <v>2.5</v>
      </c>
      <c r="E184" s="857"/>
      <c r="F184" s="857"/>
      <c r="G184" s="1017"/>
      <c r="H184" s="1017"/>
      <c r="I184" s="989"/>
      <c r="J184" s="989"/>
      <c r="K184" s="944">
        <v>31387.5</v>
      </c>
      <c r="L184" s="944">
        <v>29669.49</v>
      </c>
      <c r="M184" s="730"/>
      <c r="N184" s="730"/>
      <c r="O184" s="800"/>
      <c r="P184" s="800"/>
      <c r="Q184" s="801"/>
      <c r="R184" s="906"/>
    </row>
    <row r="185" spans="1:18" x14ac:dyDescent="0.3">
      <c r="A185" s="207" t="s">
        <v>495</v>
      </c>
      <c r="B185" s="463">
        <v>11500</v>
      </c>
      <c r="C185" s="463"/>
      <c r="D185" s="464">
        <v>2.5</v>
      </c>
      <c r="E185" s="857"/>
      <c r="F185" s="857"/>
      <c r="G185" s="1017"/>
      <c r="H185" s="1017"/>
      <c r="I185" s="989">
        <v>28750</v>
      </c>
      <c r="J185" s="989">
        <v>28473.7</v>
      </c>
      <c r="K185" s="944"/>
      <c r="L185" s="944"/>
      <c r="M185" s="730"/>
      <c r="N185" s="730"/>
      <c r="O185" s="800"/>
      <c r="P185" s="800"/>
      <c r="Q185" s="801"/>
      <c r="R185" s="906"/>
    </row>
    <row r="186" spans="1:18" x14ac:dyDescent="0.3">
      <c r="A186" s="207" t="s">
        <v>506</v>
      </c>
      <c r="B186" s="463">
        <v>11400</v>
      </c>
      <c r="C186" s="463"/>
      <c r="D186" s="464">
        <v>0</v>
      </c>
      <c r="E186" s="857"/>
      <c r="F186" s="857"/>
      <c r="G186" s="1017">
        <v>-8.42</v>
      </c>
      <c r="H186" s="1017">
        <v>0</v>
      </c>
      <c r="I186" s="989"/>
      <c r="J186" s="989"/>
      <c r="K186" s="944"/>
      <c r="L186" s="944"/>
      <c r="M186" s="730"/>
      <c r="N186" s="730"/>
      <c r="O186" s="800"/>
      <c r="P186" s="800"/>
      <c r="Q186" s="801"/>
      <c r="R186" s="906"/>
    </row>
    <row r="187" spans="1:18" x14ac:dyDescent="0.3">
      <c r="A187" s="207" t="s">
        <v>516</v>
      </c>
      <c r="B187" s="463">
        <f>B17</f>
        <v>11300</v>
      </c>
      <c r="C187" s="463"/>
      <c r="D187" s="464">
        <v>1</v>
      </c>
      <c r="E187" s="857">
        <v>10555.46</v>
      </c>
      <c r="F187" s="857">
        <v>11300</v>
      </c>
      <c r="G187" s="1017"/>
      <c r="H187" s="1017"/>
      <c r="I187" s="989"/>
      <c r="J187" s="989"/>
      <c r="K187" s="944"/>
      <c r="L187" s="944"/>
      <c r="M187" s="730"/>
      <c r="N187" s="730"/>
      <c r="O187" s="800"/>
      <c r="P187" s="800"/>
      <c r="Q187" s="801"/>
      <c r="R187" s="906"/>
    </row>
    <row r="188" spans="1:18" x14ac:dyDescent="0.3">
      <c r="A188" s="207" t="s">
        <v>526</v>
      </c>
      <c r="B188" s="463">
        <v>11300</v>
      </c>
      <c r="C188" s="463"/>
      <c r="D188" s="464">
        <v>1</v>
      </c>
      <c r="E188" s="857"/>
      <c r="F188" s="857"/>
      <c r="G188" s="1017"/>
      <c r="H188" s="1017"/>
      <c r="I188" s="989"/>
      <c r="J188" s="989"/>
      <c r="K188" s="944"/>
      <c r="L188" s="944"/>
      <c r="M188" s="730"/>
      <c r="N188" s="730"/>
      <c r="O188" s="800"/>
      <c r="P188" s="800"/>
      <c r="Q188" s="801"/>
      <c r="R188" s="906"/>
    </row>
    <row r="189" spans="1:18" x14ac:dyDescent="0.3">
      <c r="A189" s="207"/>
      <c r="B189" s="468"/>
      <c r="C189" s="468"/>
      <c r="D189" s="238"/>
      <c r="E189" s="857"/>
      <c r="F189" s="857"/>
      <c r="G189" s="1017"/>
      <c r="H189" s="1017"/>
      <c r="I189" s="990"/>
      <c r="J189" s="990"/>
      <c r="K189" s="964"/>
      <c r="L189" s="964"/>
      <c r="M189" s="730"/>
      <c r="N189" s="730"/>
      <c r="O189" s="726"/>
      <c r="P189" s="726"/>
      <c r="Q189" s="801"/>
      <c r="R189" s="906"/>
    </row>
    <row r="190" spans="1:18" x14ac:dyDescent="0.3">
      <c r="A190" s="48" t="s">
        <v>135</v>
      </c>
      <c r="B190" s="244"/>
      <c r="C190" s="244"/>
      <c r="D190" s="244"/>
      <c r="E190" s="1063">
        <f>SUM(E177:E189)</f>
        <v>80964.22</v>
      </c>
      <c r="F190" s="1064">
        <v>73953</v>
      </c>
      <c r="G190" s="1036">
        <f t="shared" ref="G190:K190" si="14">SUM(G177:G189)</f>
        <v>78640.31</v>
      </c>
      <c r="H190" s="1036">
        <f t="shared" si="14"/>
        <v>88653.69</v>
      </c>
      <c r="I190" s="1002">
        <f t="shared" si="14"/>
        <v>86850</v>
      </c>
      <c r="J190" s="1002">
        <f t="shared" si="14"/>
        <v>110414.89</v>
      </c>
      <c r="K190" s="951">
        <f t="shared" si="14"/>
        <v>84887.5</v>
      </c>
      <c r="L190" s="951">
        <f>+L177+L184</f>
        <v>105131.69</v>
      </c>
      <c r="M190" s="932">
        <f>+M177+M183</f>
        <v>94240</v>
      </c>
      <c r="N190" s="932">
        <f>+N177+N183</f>
        <v>99212.78</v>
      </c>
      <c r="O190" s="933">
        <f>+O177+O182</f>
        <v>105990</v>
      </c>
      <c r="P190" s="933">
        <f>+P177+P182</f>
        <v>103208.81</v>
      </c>
      <c r="Q190" s="934">
        <f>SUM(Q177:Q181)</f>
        <v>87428</v>
      </c>
      <c r="R190" s="935">
        <f>SUM(R177:R181)</f>
        <v>95816</v>
      </c>
    </row>
    <row r="191" spans="1:18" x14ac:dyDescent="0.3">
      <c r="A191" s="48"/>
      <c r="B191" s="244"/>
      <c r="C191" s="244"/>
      <c r="D191" s="244"/>
      <c r="E191" s="857"/>
      <c r="F191" s="857"/>
      <c r="G191" s="1017"/>
      <c r="H191" s="1017"/>
      <c r="I191" s="990"/>
      <c r="J191" s="990"/>
      <c r="K191" s="964"/>
      <c r="L191" s="964"/>
      <c r="M191" s="715" t="s">
        <v>10</v>
      </c>
      <c r="N191" s="715"/>
      <c r="O191" s="713" t="s">
        <v>10</v>
      </c>
      <c r="P191" s="713"/>
      <c r="Q191" s="493"/>
      <c r="R191" s="904"/>
    </row>
    <row r="192" spans="1:18" x14ac:dyDescent="0.3">
      <c r="A192" s="16" t="s">
        <v>136</v>
      </c>
      <c r="B192" s="244"/>
      <c r="C192" s="244"/>
      <c r="D192" s="244"/>
      <c r="E192" s="857"/>
      <c r="F192" s="857"/>
      <c r="G192" s="1017"/>
      <c r="H192" s="1017"/>
      <c r="I192" s="990"/>
      <c r="J192" s="990"/>
      <c r="K192" s="964"/>
      <c r="L192" s="964"/>
      <c r="M192" s="715"/>
      <c r="N192" s="715"/>
      <c r="O192" s="713"/>
      <c r="P192" s="713"/>
      <c r="Q192" s="493"/>
      <c r="R192" s="904"/>
    </row>
    <row r="193" spans="1:18" x14ac:dyDescent="0.3">
      <c r="A193" s="48" t="s">
        <v>383</v>
      </c>
      <c r="B193" s="504">
        <v>67</v>
      </c>
      <c r="C193" s="504"/>
      <c r="D193" s="245">
        <v>550</v>
      </c>
      <c r="E193" s="857"/>
      <c r="F193" s="857"/>
      <c r="G193" s="1021"/>
      <c r="H193" s="1021"/>
      <c r="I193" s="1003"/>
      <c r="J193" s="1003"/>
      <c r="K193" s="976"/>
      <c r="L193" s="976"/>
      <c r="M193" s="715"/>
      <c r="N193" s="715"/>
      <c r="O193" s="713"/>
      <c r="P193" s="713"/>
      <c r="Q193" s="493">
        <f>B193*D193</f>
        <v>36850</v>
      </c>
      <c r="R193" s="904">
        <v>30326</v>
      </c>
    </row>
    <row r="194" spans="1:18" x14ac:dyDescent="0.3">
      <c r="A194" s="48" t="s">
        <v>420</v>
      </c>
      <c r="B194" s="504">
        <v>25</v>
      </c>
      <c r="C194" s="504"/>
      <c r="D194" s="245">
        <v>1250</v>
      </c>
      <c r="E194" s="857"/>
      <c r="F194" s="857"/>
      <c r="G194" s="1021"/>
      <c r="H194" s="1021"/>
      <c r="I194" s="1003"/>
      <c r="J194" s="1003"/>
      <c r="K194" s="976"/>
      <c r="L194" s="976"/>
      <c r="M194" s="847"/>
      <c r="N194" s="847"/>
      <c r="O194" s="713">
        <f>B194*D194</f>
        <v>31250</v>
      </c>
      <c r="P194" s="713">
        <v>22301.06</v>
      </c>
      <c r="Q194" s="493"/>
      <c r="R194" s="904"/>
    </row>
    <row r="195" spans="1:18" x14ac:dyDescent="0.3">
      <c r="A195" s="895" t="s">
        <v>461</v>
      </c>
      <c r="B195" s="504">
        <v>67</v>
      </c>
      <c r="D195" s="245">
        <v>700</v>
      </c>
      <c r="E195" s="857"/>
      <c r="F195" s="857"/>
      <c r="G195" s="1021"/>
      <c r="H195" s="1021"/>
      <c r="I195" s="1003"/>
      <c r="J195" s="1003"/>
      <c r="K195" s="976"/>
      <c r="L195" s="976"/>
      <c r="M195" s="715">
        <f>B195*D195</f>
        <v>46900</v>
      </c>
      <c r="N195" s="715">
        <v>23750.58</v>
      </c>
    </row>
    <row r="196" spans="1:18" x14ac:dyDescent="0.3">
      <c r="A196" s="895" t="s">
        <v>497</v>
      </c>
      <c r="B196" s="504">
        <v>65</v>
      </c>
      <c r="D196" s="245">
        <v>750</v>
      </c>
      <c r="E196" s="857"/>
      <c r="F196" s="857"/>
      <c r="G196" s="1021"/>
      <c r="H196" s="1021"/>
      <c r="I196" s="1003"/>
      <c r="J196" s="1003"/>
      <c r="K196" s="953">
        <f>B196*D196</f>
        <v>48750</v>
      </c>
      <c r="L196" s="953">
        <v>23190.5</v>
      </c>
      <c r="M196" s="715"/>
      <c r="N196" s="715"/>
    </row>
    <row r="197" spans="1:18" x14ac:dyDescent="0.3">
      <c r="A197" s="895" t="s">
        <v>498</v>
      </c>
      <c r="B197" s="504">
        <v>20</v>
      </c>
      <c r="D197" s="245">
        <v>2200</v>
      </c>
      <c r="E197" s="857"/>
      <c r="F197" s="857"/>
      <c r="G197" s="1021"/>
      <c r="H197" s="1021"/>
      <c r="I197" s="1003">
        <v>44000</v>
      </c>
      <c r="J197" s="1003">
        <v>31766.16</v>
      </c>
      <c r="K197" s="953"/>
      <c r="L197" s="953"/>
      <c r="M197" s="715"/>
      <c r="N197" s="715"/>
    </row>
    <row r="198" spans="1:18" x14ac:dyDescent="0.3">
      <c r="A198" s="895" t="s">
        <v>508</v>
      </c>
      <c r="B198" s="504">
        <v>65</v>
      </c>
      <c r="D198" s="245">
        <v>400</v>
      </c>
      <c r="E198" s="857"/>
      <c r="F198" s="857"/>
      <c r="G198" s="1021">
        <v>8231.5499999999993</v>
      </c>
      <c r="H198" s="1021">
        <v>26000</v>
      </c>
      <c r="I198" s="1003"/>
      <c r="J198" s="1003"/>
      <c r="K198" s="953"/>
      <c r="L198" s="953"/>
      <c r="M198" s="715"/>
      <c r="N198" s="715"/>
    </row>
    <row r="199" spans="1:18" x14ac:dyDescent="0.3">
      <c r="A199" s="895" t="s">
        <v>521</v>
      </c>
      <c r="B199" s="504">
        <v>65</v>
      </c>
      <c r="D199" s="245">
        <v>600</v>
      </c>
      <c r="E199" s="857">
        <v>18085.25</v>
      </c>
      <c r="F199" s="857">
        <f>D199*B199</f>
        <v>39000</v>
      </c>
      <c r="G199" s="1021"/>
      <c r="H199" s="1021"/>
      <c r="I199" s="1003"/>
      <c r="J199" s="1003"/>
      <c r="K199" s="953"/>
      <c r="L199" s="953"/>
      <c r="M199" s="715"/>
      <c r="N199" s="715"/>
    </row>
    <row r="200" spans="1:18" x14ac:dyDescent="0.3">
      <c r="A200" s="895" t="s">
        <v>527</v>
      </c>
      <c r="B200" s="981">
        <v>65</v>
      </c>
      <c r="C200" s="153"/>
      <c r="D200" s="246">
        <v>500</v>
      </c>
      <c r="E200" s="857"/>
      <c r="F200" s="857"/>
      <c r="G200" s="1021"/>
      <c r="H200" s="1021"/>
      <c r="I200" s="1003"/>
      <c r="J200" s="1003"/>
      <c r="K200" s="976"/>
      <c r="L200" s="976"/>
      <c r="M200" s="715"/>
      <c r="N200" s="715"/>
    </row>
    <row r="201" spans="1:18" ht="16.2" thickBot="1" x14ac:dyDescent="0.35">
      <c r="A201" s="16" t="s">
        <v>358</v>
      </c>
      <c r="B201" s="244"/>
      <c r="C201" s="244"/>
      <c r="D201" s="244"/>
      <c r="E201" s="1058">
        <f>E190-E199</f>
        <v>62878.97</v>
      </c>
      <c r="F201" s="1054">
        <v>34953</v>
      </c>
      <c r="G201" s="1037">
        <f>G190-G198</f>
        <v>70408.759999999995</v>
      </c>
      <c r="H201" s="1037">
        <f>H190-H198</f>
        <v>62653.69</v>
      </c>
      <c r="I201" s="994">
        <f>I190-SUM(I193:I200)</f>
        <v>42850</v>
      </c>
      <c r="J201" s="994">
        <f>J190-SUM(J193:J200)</f>
        <v>78648.73</v>
      </c>
      <c r="K201" s="952">
        <f>K190-K196</f>
        <v>36137.5</v>
      </c>
      <c r="L201" s="952">
        <f>L190-SUM(L193:L196)</f>
        <v>81941.19</v>
      </c>
      <c r="M201" s="813">
        <f>M190-SUM(M193:M195)</f>
        <v>47340</v>
      </c>
      <c r="N201" s="813">
        <f>N190-SUM(N193:N195)</f>
        <v>75462.2</v>
      </c>
      <c r="O201" s="810">
        <f>O190-SUM(O193:O194)</f>
        <v>74740</v>
      </c>
      <c r="P201" s="810">
        <f>P190-SUM(P193:P194)</f>
        <v>80907.75</v>
      </c>
      <c r="Q201" s="811">
        <f>Q190-SUM(Q193:Q193)</f>
        <v>50578</v>
      </c>
      <c r="R201" s="917">
        <f>R190-SUM(R193:R193)</f>
        <v>65490</v>
      </c>
    </row>
    <row r="202" spans="1:18" ht="16.2" thickTop="1" x14ac:dyDescent="0.3">
      <c r="A202" s="16"/>
      <c r="B202" s="49"/>
      <c r="C202" s="49"/>
      <c r="D202" s="49"/>
      <c r="E202" s="857"/>
      <c r="F202" s="857"/>
      <c r="G202" s="1017"/>
      <c r="H202" s="1017"/>
      <c r="I202" s="990"/>
      <c r="J202" s="990"/>
      <c r="K202" s="964"/>
      <c r="L202" s="964"/>
      <c r="M202" s="654"/>
      <c r="N202" s="654"/>
      <c r="O202" s="49"/>
      <c r="P202" s="49"/>
      <c r="Q202" s="125"/>
      <c r="R202" s="904"/>
    </row>
    <row r="203" spans="1:18" x14ac:dyDescent="0.3">
      <c r="A203" s="275"/>
      <c r="B203" s="49"/>
      <c r="C203" s="49"/>
      <c r="D203" s="49"/>
      <c r="E203" s="857"/>
      <c r="F203" s="857"/>
      <c r="G203" s="1027"/>
      <c r="H203" s="1027"/>
      <c r="I203" s="986"/>
      <c r="J203" s="986"/>
      <c r="K203" s="960"/>
      <c r="L203" s="960"/>
      <c r="M203" s="654"/>
      <c r="N203" s="654"/>
      <c r="O203" s="49"/>
      <c r="P203" s="49"/>
      <c r="Q203" s="125"/>
      <c r="R203" s="904"/>
    </row>
    <row r="204" spans="1:18" ht="16.2" thickBot="1" x14ac:dyDescent="0.35">
      <c r="A204" s="104"/>
      <c r="B204" s="105"/>
      <c r="C204" s="105"/>
      <c r="D204" s="105"/>
      <c r="E204" s="1056"/>
      <c r="F204" s="1056"/>
      <c r="G204" s="1028"/>
      <c r="H204" s="1028"/>
      <c r="I204" s="1000"/>
      <c r="J204" s="1000"/>
      <c r="K204" s="974"/>
      <c r="L204" s="974"/>
      <c r="M204" s="677"/>
      <c r="N204" s="677"/>
      <c r="O204" s="105"/>
      <c r="P204" s="105"/>
      <c r="Q204" s="786"/>
      <c r="R204" s="915"/>
    </row>
    <row r="205" spans="1:18" ht="16.2" thickTop="1" x14ac:dyDescent="0.3">
      <c r="A205" s="19" t="s">
        <v>357</v>
      </c>
      <c r="B205" s="87"/>
      <c r="C205" s="87"/>
      <c r="D205" s="87"/>
      <c r="E205" s="1062"/>
      <c r="F205" s="1062"/>
      <c r="G205" s="1029"/>
      <c r="H205" s="1029"/>
      <c r="I205" s="1001"/>
      <c r="J205" s="1001"/>
      <c r="K205" s="975"/>
      <c r="L205" s="975"/>
      <c r="M205" s="678"/>
      <c r="N205" s="678"/>
      <c r="O205" s="87"/>
      <c r="P205" s="87"/>
      <c r="Q205" s="792"/>
      <c r="R205" s="916"/>
    </row>
    <row r="206" spans="1:18" x14ac:dyDescent="0.3">
      <c r="A206" s="48"/>
      <c r="B206" s="49"/>
      <c r="C206" s="49"/>
      <c r="D206" s="49"/>
      <c r="E206" s="857"/>
      <c r="F206" s="857"/>
      <c r="G206" s="1027"/>
      <c r="H206" s="1027"/>
      <c r="I206" s="986"/>
      <c r="J206" s="986"/>
      <c r="K206" s="960"/>
      <c r="L206" s="960"/>
      <c r="M206" s="654"/>
      <c r="N206" s="654"/>
      <c r="O206" s="49"/>
      <c r="P206" s="49"/>
      <c r="Q206" s="125"/>
      <c r="R206" s="904"/>
    </row>
    <row r="207" spans="1:18" x14ac:dyDescent="0.3">
      <c r="A207" s="48" t="s">
        <v>144</v>
      </c>
      <c r="B207" s="49"/>
      <c r="C207" s="49"/>
      <c r="D207" s="49"/>
      <c r="E207" s="857">
        <v>48</v>
      </c>
      <c r="F207" s="857">
        <v>48</v>
      </c>
      <c r="G207" s="1038">
        <v>48</v>
      </c>
      <c r="H207" s="1038">
        <v>48</v>
      </c>
      <c r="I207" s="1004">
        <v>43.5</v>
      </c>
      <c r="J207" s="1004">
        <v>43.5</v>
      </c>
      <c r="K207" s="941">
        <v>41.5</v>
      </c>
      <c r="L207" s="941">
        <v>41.5</v>
      </c>
      <c r="M207" s="715">
        <v>41.5</v>
      </c>
      <c r="N207" s="715">
        <v>41.5</v>
      </c>
      <c r="O207" s="713">
        <v>39</v>
      </c>
      <c r="P207" s="713">
        <v>39</v>
      </c>
      <c r="Q207" s="816">
        <v>38</v>
      </c>
      <c r="R207" s="904">
        <v>38</v>
      </c>
    </row>
    <row r="208" spans="1:18" x14ac:dyDescent="0.3">
      <c r="A208" s="48"/>
      <c r="B208" s="49"/>
      <c r="C208" s="49"/>
      <c r="D208" s="49"/>
      <c r="E208" s="857"/>
      <c r="F208" s="857"/>
      <c r="G208" s="1017"/>
      <c r="H208" s="1017"/>
      <c r="I208" s="990"/>
      <c r="J208" s="990"/>
      <c r="K208" s="941"/>
      <c r="L208" s="941"/>
      <c r="M208" s="715"/>
      <c r="N208" s="715"/>
      <c r="O208" s="125"/>
      <c r="P208" s="125"/>
      <c r="Q208" s="816"/>
      <c r="R208" s="904"/>
    </row>
    <row r="209" spans="1:18" x14ac:dyDescent="0.3">
      <c r="A209" s="48" t="s">
        <v>146</v>
      </c>
      <c r="B209" s="49"/>
      <c r="C209" s="49"/>
      <c r="D209" s="49"/>
      <c r="E209" s="857"/>
      <c r="F209" s="857"/>
      <c r="G209" s="1017"/>
      <c r="H209" s="1017">
        <v>0</v>
      </c>
      <c r="I209" s="990">
        <v>0</v>
      </c>
      <c r="J209" s="990">
        <v>0</v>
      </c>
      <c r="K209" s="941">
        <v>0</v>
      </c>
      <c r="L209" s="941"/>
      <c r="M209" s="715">
        <v>0</v>
      </c>
      <c r="N209" s="715">
        <v>0</v>
      </c>
      <c r="O209" s="713">
        <v>0</v>
      </c>
      <c r="P209" s="713">
        <v>0</v>
      </c>
      <c r="Q209" s="816">
        <v>0</v>
      </c>
      <c r="R209" s="904"/>
    </row>
    <row r="210" spans="1:18" x14ac:dyDescent="0.3">
      <c r="A210" s="48"/>
      <c r="B210" s="49"/>
      <c r="C210" s="49"/>
      <c r="D210" s="49"/>
      <c r="E210" s="857"/>
      <c r="F210" s="857"/>
      <c r="G210" s="1017"/>
      <c r="H210" s="1017"/>
      <c r="I210" s="990"/>
      <c r="J210" s="990"/>
      <c r="K210" s="941"/>
      <c r="L210" s="941"/>
      <c r="M210" s="715"/>
      <c r="N210" s="715"/>
      <c r="O210" s="713"/>
      <c r="P210" s="713"/>
      <c r="Q210" s="816"/>
      <c r="R210" s="904"/>
    </row>
    <row r="211" spans="1:18" x14ac:dyDescent="0.3">
      <c r="A211" s="48" t="s">
        <v>302</v>
      </c>
      <c r="B211" s="49"/>
      <c r="C211" s="49"/>
      <c r="D211" s="49"/>
      <c r="E211" s="1055">
        <v>1</v>
      </c>
      <c r="F211" s="1055">
        <v>1</v>
      </c>
      <c r="G211" s="1039">
        <v>0</v>
      </c>
      <c r="H211" s="1039" t="e">
        <f>#REF!</f>
        <v>#REF!</v>
      </c>
      <c r="I211" s="1005">
        <v>2.5</v>
      </c>
      <c r="J211" s="1005">
        <v>2.5</v>
      </c>
      <c r="K211" s="947">
        <v>2.5</v>
      </c>
      <c r="L211" s="947">
        <v>2.5</v>
      </c>
      <c r="M211" s="754">
        <v>1.5</v>
      </c>
      <c r="N211" s="754">
        <v>1.5</v>
      </c>
      <c r="O211" s="750">
        <v>3</v>
      </c>
      <c r="P211" s="750">
        <v>3</v>
      </c>
      <c r="Q211" s="805">
        <v>2</v>
      </c>
      <c r="R211" s="910">
        <v>2</v>
      </c>
    </row>
    <row r="212" spans="1:18" x14ac:dyDescent="0.3">
      <c r="A212" s="48"/>
      <c r="B212" s="49"/>
      <c r="C212" s="49"/>
      <c r="D212" s="49"/>
      <c r="E212" s="857"/>
      <c r="F212" s="857"/>
      <c r="G212" s="1017"/>
      <c r="H212" s="1017"/>
      <c r="I212" s="990"/>
      <c r="J212" s="990"/>
      <c r="K212" s="941"/>
      <c r="L212" s="941"/>
      <c r="M212" s="715"/>
      <c r="N212" s="715"/>
      <c r="O212" s="713"/>
      <c r="P212" s="713"/>
      <c r="Q212" s="816"/>
      <c r="R212" s="904"/>
    </row>
    <row r="213" spans="1:18" ht="16.2" thickBot="1" x14ac:dyDescent="0.35">
      <c r="A213" s="16" t="s">
        <v>149</v>
      </c>
      <c r="B213" s="49"/>
      <c r="C213" s="49"/>
      <c r="D213" s="49"/>
      <c r="E213" s="1056">
        <f>SUM(E207:E212)</f>
        <v>49</v>
      </c>
      <c r="F213" s="1056">
        <v>49</v>
      </c>
      <c r="G213" s="1040">
        <f t="shared" ref="G213:H213" si="15">SUM(G207:G212)</f>
        <v>48</v>
      </c>
      <c r="H213" s="1040" t="e">
        <f t="shared" si="15"/>
        <v>#REF!</v>
      </c>
      <c r="I213" s="1006">
        <f t="shared" ref="I213:J213" si="16">SUM(I207:I212)</f>
        <v>46</v>
      </c>
      <c r="J213" s="1006">
        <f t="shared" si="16"/>
        <v>46</v>
      </c>
      <c r="K213" s="954">
        <f t="shared" ref="K213:P213" si="17">SUM(K207:K212)</f>
        <v>44</v>
      </c>
      <c r="L213" s="954">
        <f t="shared" si="17"/>
        <v>44</v>
      </c>
      <c r="M213" s="788">
        <f t="shared" si="17"/>
        <v>43</v>
      </c>
      <c r="N213" s="788">
        <f t="shared" si="17"/>
        <v>43</v>
      </c>
      <c r="O213" s="785">
        <f t="shared" si="17"/>
        <v>42</v>
      </c>
      <c r="P213" s="785">
        <f t="shared" si="17"/>
        <v>42</v>
      </c>
      <c r="Q213" s="819">
        <f>SUM(Q207:Q211)</f>
        <v>40</v>
      </c>
      <c r="R213" s="912">
        <f>SUM(R207:R212)</f>
        <v>40</v>
      </c>
    </row>
    <row r="214" spans="1:18" ht="16.8" thickTop="1" thickBot="1" x14ac:dyDescent="0.35">
      <c r="A214" s="104"/>
      <c r="B214" s="104"/>
      <c r="C214" s="104"/>
      <c r="D214" s="104"/>
      <c r="E214" s="1065"/>
      <c r="F214" s="1065"/>
      <c r="G214" s="1030"/>
      <c r="H214" s="1030"/>
      <c r="I214" s="1007"/>
      <c r="J214" s="1007"/>
      <c r="K214" s="977"/>
      <c r="L214" s="977"/>
      <c r="M214" s="104"/>
      <c r="N214" s="104"/>
      <c r="O214" s="104"/>
      <c r="P214" s="104"/>
      <c r="Q214" s="104"/>
      <c r="R214" s="484"/>
    </row>
    <row r="215" spans="1:18" ht="16.2" thickTop="1" x14ac:dyDescent="0.3">
      <c r="A215" s="48"/>
      <c r="B215" s="48"/>
      <c r="C215" s="48"/>
      <c r="D215" s="48"/>
      <c r="E215" s="857"/>
      <c r="F215" s="857"/>
      <c r="G215" s="1023"/>
      <c r="H215" s="1023"/>
      <c r="I215" s="1008"/>
      <c r="J215" s="1008"/>
      <c r="K215" s="978"/>
      <c r="L215" s="978"/>
      <c r="M215" s="48"/>
      <c r="N215" s="48"/>
      <c r="O215" s="48"/>
      <c r="P215" s="48"/>
      <c r="Q215" s="48"/>
      <c r="R215" s="207"/>
    </row>
    <row r="216" spans="1:18" ht="16.2" x14ac:dyDescent="0.35">
      <c r="A216" s="48" t="s">
        <v>184</v>
      </c>
      <c r="B216" s="695"/>
      <c r="C216" s="695"/>
      <c r="D216" s="702"/>
      <c r="E216" s="857"/>
      <c r="F216" s="857"/>
      <c r="G216" s="1024"/>
      <c r="H216" s="1024"/>
      <c r="I216" s="1009"/>
      <c r="J216" s="1009"/>
      <c r="K216" s="927"/>
      <c r="L216" s="927"/>
      <c r="M216" s="48"/>
      <c r="N216" s="48"/>
      <c r="O216" s="48"/>
      <c r="P216" s="207"/>
      <c r="R216" s="207"/>
    </row>
    <row r="217" spans="1:18" x14ac:dyDescent="0.3">
      <c r="A217" s="89"/>
      <c r="B217" s="48"/>
      <c r="C217" s="48"/>
      <c r="E217" s="857"/>
      <c r="F217" s="857"/>
      <c r="M217" s="48"/>
      <c r="N217" s="48"/>
      <c r="O217" s="48"/>
      <c r="P217" s="207"/>
      <c r="R217" s="207"/>
    </row>
    <row r="218" spans="1:18" ht="16.2" x14ac:dyDescent="0.35">
      <c r="A218" s="702"/>
      <c r="F218" s="1059"/>
      <c r="G218" s="1024"/>
      <c r="H218" s="1024"/>
      <c r="I218" s="1009"/>
      <c r="J218" s="1009"/>
      <c r="K218" s="927"/>
      <c r="L218" s="927"/>
      <c r="P218" s="153"/>
    </row>
    <row r="219" spans="1:18" ht="16.2" x14ac:dyDescent="0.35">
      <c r="A219" s="702"/>
      <c r="D219" s="702"/>
      <c r="E219" s="1060"/>
      <c r="P219" s="153"/>
    </row>
    <row r="220" spans="1:18" ht="16.2" x14ac:dyDescent="0.35">
      <c r="D220" s="702"/>
      <c r="E220" s="1060"/>
      <c r="F220" s="1059"/>
      <c r="G220" s="1024"/>
      <c r="H220" s="1024"/>
      <c r="I220" s="1009"/>
      <c r="J220" s="1009"/>
      <c r="K220" s="927"/>
      <c r="L220" s="927"/>
      <c r="P220" s="153"/>
    </row>
    <row r="221" spans="1:18" ht="16.2" x14ac:dyDescent="0.35">
      <c r="A221" s="702"/>
      <c r="P221" s="153"/>
    </row>
    <row r="222" spans="1:18" ht="16.2" x14ac:dyDescent="0.35">
      <c r="A222" s="702"/>
      <c r="D222" s="702"/>
      <c r="E222" s="1060"/>
      <c r="P222" s="153"/>
    </row>
    <row r="223" spans="1:18" ht="16.2" x14ac:dyDescent="0.35">
      <c r="D223" s="702"/>
      <c r="E223" s="1060"/>
      <c r="P223" s="153"/>
    </row>
    <row r="224" spans="1:18" ht="16.2" x14ac:dyDescent="0.35">
      <c r="D224" s="702"/>
      <c r="E224" s="1060"/>
      <c r="F224" s="1059"/>
      <c r="G224" s="1024"/>
      <c r="H224" s="1024"/>
      <c r="I224" s="1009"/>
      <c r="J224" s="1009"/>
      <c r="K224" s="927"/>
      <c r="L224" s="927"/>
      <c r="P224" s="153"/>
    </row>
    <row r="225" spans="1:16" x14ac:dyDescent="0.3">
      <c r="P225" s="153"/>
    </row>
    <row r="226" spans="1:16" ht="16.2" x14ac:dyDescent="0.35">
      <c r="A226" s="702"/>
      <c r="D226" s="702"/>
      <c r="E226" s="1060"/>
      <c r="F226" s="1059"/>
      <c r="G226" s="1024"/>
      <c r="H226" s="1024"/>
      <c r="I226" s="1009"/>
      <c r="J226" s="1009"/>
      <c r="K226" s="927"/>
      <c r="L226" s="927"/>
      <c r="P226" s="153"/>
    </row>
    <row r="227" spans="1:16" ht="16.2" x14ac:dyDescent="0.35">
      <c r="A227" s="702"/>
      <c r="P227" s="153"/>
    </row>
    <row r="228" spans="1:16" ht="16.2" x14ac:dyDescent="0.35">
      <c r="A228" s="702"/>
      <c r="D228" s="702"/>
      <c r="E228" s="1060"/>
      <c r="F228" s="1059"/>
      <c r="G228" s="1024"/>
      <c r="H228" s="1024"/>
      <c r="I228" s="1009"/>
      <c r="J228" s="1009"/>
      <c r="K228" s="927"/>
      <c r="L228" s="927"/>
      <c r="P228" s="153"/>
    </row>
    <row r="229" spans="1:16" ht="16.2" x14ac:dyDescent="0.35">
      <c r="A229" s="702"/>
      <c r="P229" s="153"/>
    </row>
    <row r="230" spans="1:16" ht="16.2" x14ac:dyDescent="0.35">
      <c r="D230" s="702"/>
      <c r="E230" s="1060"/>
      <c r="F230" s="1059"/>
      <c r="G230" s="1024"/>
      <c r="H230" s="1024"/>
      <c r="I230" s="1009"/>
      <c r="J230" s="1009"/>
      <c r="K230" s="927"/>
      <c r="L230" s="927"/>
      <c r="P230" s="153"/>
    </row>
    <row r="231" spans="1:16" x14ac:dyDescent="0.3">
      <c r="P231" s="153"/>
    </row>
    <row r="232" spans="1:16" ht="16.2" x14ac:dyDescent="0.35">
      <c r="D232" s="702"/>
      <c r="E232" s="1060"/>
      <c r="F232" s="1059"/>
      <c r="G232" s="1024"/>
      <c r="H232" s="1024"/>
      <c r="I232" s="1009"/>
      <c r="J232" s="1009"/>
      <c r="K232" s="927"/>
      <c r="L232" s="927"/>
      <c r="P232" s="153"/>
    </row>
    <row r="233" spans="1:16" x14ac:dyDescent="0.3">
      <c r="P233" s="153"/>
    </row>
    <row r="234" spans="1:16" x14ac:dyDescent="0.3">
      <c r="P234" s="153"/>
    </row>
  </sheetData>
  <mergeCells count="3">
    <mergeCell ref="A1:R1"/>
    <mergeCell ref="A2:R2"/>
    <mergeCell ref="A3:R3"/>
  </mergeCells>
  <printOptions headings="1" gridLines="1"/>
  <pageMargins left="0.17" right="0.17" top="0.26" bottom="0.17" header="0.17" footer="0.17"/>
  <pageSetup paperSize="5" scale="70" fitToHeight="0" orientation="landscape" r:id="rId1"/>
  <ignoredErrors>
    <ignoredError sqref="I201" unlockedFormula="1"/>
  </ignoredErrors>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S235"/>
  <sheetViews>
    <sheetView topLeftCell="I4" zoomScale="90" zoomScaleNormal="90" workbookViewId="0">
      <pane ySplit="3" topLeftCell="A149" activePane="bottomLeft" state="frozen"/>
      <selection activeCell="A4" sqref="A4"/>
      <selection pane="bottomLeft" activeCell="A4" sqref="A1:S1048576"/>
    </sheetView>
  </sheetViews>
  <sheetFormatPr defaultRowHeight="15.6" x14ac:dyDescent="0.3"/>
  <cols>
    <col min="1" max="1" width="36.6328125" customWidth="1"/>
    <col min="2" max="2" width="9.08984375" bestFit="1" customWidth="1"/>
    <col min="3" max="3" width="1.81640625" bestFit="1" customWidth="1"/>
    <col min="4" max="4" width="9.6328125" bestFit="1" customWidth="1"/>
    <col min="5" max="9" width="15.81640625" style="1025" customWidth="1"/>
    <col min="10" max="11" width="15.81640625" style="1010" customWidth="1"/>
    <col min="12" max="12" width="13.90625" style="921" bestFit="1" customWidth="1"/>
    <col min="13" max="13" width="13.90625" style="921" customWidth="1"/>
    <col min="14" max="18" width="13.90625" bestFit="1" customWidth="1"/>
    <col min="19" max="19" width="13.90625" style="153" bestFit="1" customWidth="1"/>
  </cols>
  <sheetData>
    <row r="1" spans="1:19" ht="16.2" x14ac:dyDescent="0.35">
      <c r="A1" s="1078" t="s">
        <v>233</v>
      </c>
      <c r="B1" s="1078"/>
      <c r="C1" s="1078"/>
      <c r="D1" s="1078"/>
      <c r="E1" s="1078"/>
      <c r="F1" s="1078"/>
      <c r="G1" s="1078"/>
      <c r="H1" s="1078"/>
      <c r="I1" s="1078"/>
      <c r="J1" s="1078"/>
      <c r="K1" s="1078"/>
      <c r="L1" s="1078"/>
      <c r="M1" s="1078"/>
      <c r="N1" s="1078"/>
      <c r="O1" s="1078"/>
      <c r="P1" s="1078"/>
      <c r="Q1" s="1078"/>
      <c r="R1" s="1078"/>
      <c r="S1" s="1078"/>
    </row>
    <row r="2" spans="1:19" ht="16.2" x14ac:dyDescent="0.35">
      <c r="A2" s="1078" t="s">
        <v>481</v>
      </c>
      <c r="B2" s="1078"/>
      <c r="C2" s="1078"/>
      <c r="D2" s="1078"/>
      <c r="E2" s="1078"/>
      <c r="F2" s="1078"/>
      <c r="G2" s="1078"/>
      <c r="H2" s="1078"/>
      <c r="I2" s="1078"/>
      <c r="J2" s="1078"/>
      <c r="K2" s="1078"/>
      <c r="L2" s="1078"/>
      <c r="M2" s="1078"/>
      <c r="N2" s="1078"/>
      <c r="O2" s="1078"/>
      <c r="P2" s="1078"/>
      <c r="Q2" s="1078"/>
      <c r="R2" s="1078"/>
      <c r="S2" s="1078"/>
    </row>
    <row r="3" spans="1:19" ht="16.2" x14ac:dyDescent="0.35">
      <c r="A3" s="1078" t="s">
        <v>340</v>
      </c>
      <c r="B3" s="1078"/>
      <c r="C3" s="1078"/>
      <c r="D3" s="1078"/>
      <c r="E3" s="1078"/>
      <c r="F3" s="1078"/>
      <c r="G3" s="1078"/>
      <c r="H3" s="1078"/>
      <c r="I3" s="1078"/>
      <c r="J3" s="1078"/>
      <c r="K3" s="1078"/>
      <c r="L3" s="1078"/>
      <c r="M3" s="1078"/>
      <c r="N3" s="1078"/>
      <c r="O3" s="1078"/>
      <c r="P3" s="1078"/>
      <c r="Q3" s="1078"/>
      <c r="R3" s="1078"/>
      <c r="S3" s="1078"/>
    </row>
    <row r="4" spans="1:19" ht="16.2" x14ac:dyDescent="0.35">
      <c r="A4" s="826"/>
      <c r="B4" s="826"/>
      <c r="C4" s="826"/>
      <c r="D4" s="826"/>
      <c r="E4" s="1049" t="s">
        <v>272</v>
      </c>
      <c r="F4" s="1049"/>
      <c r="G4" s="1046" t="s">
        <v>384</v>
      </c>
      <c r="H4" s="1011" t="s">
        <v>21</v>
      </c>
      <c r="I4" s="1011" t="s">
        <v>384</v>
      </c>
      <c r="J4" s="983" t="s">
        <v>384</v>
      </c>
      <c r="K4" s="983"/>
      <c r="L4" s="956" t="s">
        <v>384</v>
      </c>
      <c r="M4" s="956"/>
      <c r="N4" s="827" t="s">
        <v>432</v>
      </c>
      <c r="O4" s="827"/>
      <c r="P4" s="828" t="s">
        <v>432</v>
      </c>
      <c r="Q4" s="828"/>
      <c r="R4" s="829" t="s">
        <v>384</v>
      </c>
      <c r="S4" s="899"/>
    </row>
    <row r="5" spans="1:19" ht="16.2" x14ac:dyDescent="0.35">
      <c r="A5" s="832"/>
      <c r="B5" s="832"/>
      <c r="C5" s="832"/>
      <c r="D5" s="832"/>
      <c r="E5" s="1049" t="s">
        <v>524</v>
      </c>
      <c r="F5" s="1046" t="s">
        <v>21</v>
      </c>
      <c r="G5" s="1047" t="s">
        <v>523</v>
      </c>
      <c r="H5" s="1012" t="s">
        <v>522</v>
      </c>
      <c r="I5" s="1012" t="s">
        <v>504</v>
      </c>
      <c r="J5" s="984" t="s">
        <v>494</v>
      </c>
      <c r="K5" s="984" t="s">
        <v>494</v>
      </c>
      <c r="L5" s="957" t="s">
        <v>482</v>
      </c>
      <c r="M5" s="957" t="s">
        <v>482</v>
      </c>
      <c r="N5" s="833" t="s">
        <v>503</v>
      </c>
      <c r="O5" s="833" t="s">
        <v>503</v>
      </c>
      <c r="P5" s="834" t="s">
        <v>427</v>
      </c>
      <c r="Q5" s="834" t="s">
        <v>427</v>
      </c>
      <c r="R5" s="835" t="s">
        <v>379</v>
      </c>
      <c r="S5" s="900" t="s">
        <v>379</v>
      </c>
    </row>
    <row r="6" spans="1:19" ht="16.8" thickBot="1" x14ac:dyDescent="0.4">
      <c r="A6" s="837"/>
      <c r="B6" s="838"/>
      <c r="C6" s="838"/>
      <c r="D6" s="838"/>
      <c r="E6" s="1050" t="s">
        <v>20</v>
      </c>
      <c r="F6" s="1066" t="s">
        <v>523</v>
      </c>
      <c r="G6" s="1048" t="s">
        <v>20</v>
      </c>
      <c r="H6" s="1045"/>
      <c r="I6" s="1013" t="s">
        <v>20</v>
      </c>
      <c r="J6" s="985" t="s">
        <v>20</v>
      </c>
      <c r="K6" s="985" t="s">
        <v>21</v>
      </c>
      <c r="L6" s="958" t="s">
        <v>20</v>
      </c>
      <c r="M6" s="958" t="s">
        <v>21</v>
      </c>
      <c r="N6" s="839" t="s">
        <v>20</v>
      </c>
      <c r="O6" s="839" t="s">
        <v>21</v>
      </c>
      <c r="P6" s="840" t="s">
        <v>20</v>
      </c>
      <c r="Q6" s="840" t="s">
        <v>21</v>
      </c>
      <c r="R6" s="841" t="s">
        <v>20</v>
      </c>
      <c r="S6" s="901" t="s">
        <v>21</v>
      </c>
    </row>
    <row r="7" spans="1:19" ht="16.2" thickTop="1" x14ac:dyDescent="0.3">
      <c r="A7" s="244" t="s">
        <v>22</v>
      </c>
      <c r="B7" s="244"/>
      <c r="C7" s="244"/>
      <c r="D7" s="244"/>
      <c r="E7" s="857"/>
      <c r="F7" s="1014"/>
      <c r="G7" s="1014"/>
      <c r="H7" s="1014"/>
      <c r="I7" s="1014"/>
      <c r="J7" s="986"/>
      <c r="K7" s="986"/>
      <c r="L7" s="959"/>
      <c r="M7" s="982"/>
      <c r="N7" s="654"/>
      <c r="O7" s="654"/>
      <c r="P7" s="244"/>
      <c r="Q7" s="244"/>
      <c r="R7" s="244"/>
      <c r="S7" s="902"/>
    </row>
    <row r="8" spans="1:19" ht="9" customHeight="1" x14ac:dyDescent="0.3">
      <c r="A8" s="244"/>
      <c r="B8" s="244"/>
      <c r="C8" s="244"/>
      <c r="D8" s="244"/>
      <c r="E8" s="857"/>
      <c r="F8" s="1014"/>
      <c r="G8" s="1014"/>
      <c r="H8" s="1014"/>
      <c r="I8" s="1014"/>
      <c r="J8" s="986"/>
      <c r="K8" s="986"/>
      <c r="L8" s="960"/>
      <c r="M8" s="960"/>
      <c r="N8" s="654"/>
      <c r="O8" s="654"/>
      <c r="P8" s="244"/>
      <c r="Q8" s="244"/>
      <c r="R8" s="244"/>
      <c r="S8" s="902"/>
    </row>
    <row r="9" spans="1:19" x14ac:dyDescent="0.3">
      <c r="A9" s="485" t="s">
        <v>23</v>
      </c>
      <c r="B9" s="486" t="s">
        <v>24</v>
      </c>
      <c r="C9" s="486"/>
      <c r="D9" s="486" t="s">
        <v>25</v>
      </c>
      <c r="E9" s="857"/>
      <c r="F9" s="1015"/>
      <c r="G9" s="1015"/>
      <c r="H9" s="1015"/>
      <c r="I9" s="1015"/>
      <c r="J9" s="987"/>
      <c r="K9" s="987"/>
      <c r="L9" s="961"/>
      <c r="M9" s="961"/>
      <c r="N9" s="655"/>
      <c r="O9" s="655"/>
      <c r="P9" s="486"/>
      <c r="Q9" s="486"/>
      <c r="R9" s="707"/>
      <c r="S9" s="903"/>
    </row>
    <row r="10" spans="1:19" x14ac:dyDescent="0.3">
      <c r="A10" s="244" t="s">
        <v>26</v>
      </c>
      <c r="B10" s="244"/>
      <c r="C10" s="244"/>
      <c r="D10" s="244"/>
      <c r="E10" s="857"/>
      <c r="F10" s="1014"/>
      <c r="G10" s="1014"/>
      <c r="H10" s="1014"/>
      <c r="I10" s="1014"/>
      <c r="J10" s="986"/>
      <c r="K10" s="986"/>
      <c r="L10" s="960"/>
      <c r="M10" s="960"/>
      <c r="N10" s="654"/>
      <c r="O10" s="654"/>
      <c r="P10" s="244"/>
      <c r="Q10" s="244"/>
    </row>
    <row r="11" spans="1:19" x14ac:dyDescent="0.3">
      <c r="A11" s="462" t="s">
        <v>377</v>
      </c>
      <c r="B11" s="463">
        <v>13302</v>
      </c>
      <c r="C11" s="463"/>
      <c r="D11" s="464">
        <v>38</v>
      </c>
      <c r="E11" s="857"/>
      <c r="F11" s="1016"/>
      <c r="G11" s="1016"/>
      <c r="H11" s="1016"/>
      <c r="I11" s="1016"/>
      <c r="J11" s="988"/>
      <c r="K11" s="988"/>
      <c r="L11" s="962"/>
      <c r="M11" s="962"/>
      <c r="N11" s="656"/>
      <c r="O11" s="656"/>
      <c r="R11" s="722">
        <v>549632</v>
      </c>
      <c r="S11" s="904">
        <v>505481</v>
      </c>
    </row>
    <row r="12" spans="1:19" x14ac:dyDescent="0.3">
      <c r="A12" s="462" t="s">
        <v>390</v>
      </c>
      <c r="B12" s="463">
        <v>13500</v>
      </c>
      <c r="C12" s="463"/>
      <c r="D12" s="464">
        <v>39</v>
      </c>
      <c r="E12" s="857"/>
      <c r="F12" s="1016"/>
      <c r="G12" s="1016"/>
      <c r="H12" s="1016"/>
      <c r="I12" s="1016"/>
      <c r="J12" s="988"/>
      <c r="K12" s="988"/>
      <c r="L12" s="962"/>
      <c r="M12" s="962"/>
      <c r="N12" s="847"/>
      <c r="O12" s="847"/>
      <c r="P12" s="848">
        <f>+D12*B12</f>
        <v>526500</v>
      </c>
      <c r="Q12" s="848">
        <v>490497.31</v>
      </c>
      <c r="R12" s="722"/>
      <c r="S12" s="905"/>
    </row>
    <row r="13" spans="1:19" x14ac:dyDescent="0.3">
      <c r="A13" s="850" t="s">
        <v>434</v>
      </c>
      <c r="B13" s="851">
        <v>13000</v>
      </c>
      <c r="C13" s="851"/>
      <c r="D13" s="852">
        <v>41.5</v>
      </c>
      <c r="E13" s="857"/>
      <c r="F13" s="1016"/>
      <c r="G13" s="1016"/>
      <c r="H13" s="1016"/>
      <c r="I13" s="1016"/>
      <c r="J13" s="988"/>
      <c r="K13" s="988"/>
      <c r="L13" s="962"/>
      <c r="M13" s="962"/>
      <c r="N13" s="656">
        <f>+D13*B13</f>
        <v>539500</v>
      </c>
      <c r="O13" s="656">
        <v>506438.97</v>
      </c>
      <c r="P13" s="848"/>
      <c r="Q13" s="848"/>
      <c r="R13" s="722"/>
      <c r="S13" s="905"/>
    </row>
    <row r="14" spans="1:19" x14ac:dyDescent="0.3">
      <c r="A14" s="850" t="s">
        <v>483</v>
      </c>
      <c r="B14" s="851">
        <v>12555</v>
      </c>
      <c r="C14" s="851"/>
      <c r="D14" s="852">
        <v>41.5</v>
      </c>
      <c r="E14" s="857"/>
      <c r="F14" s="1017"/>
      <c r="G14" s="1017"/>
      <c r="H14" s="1017"/>
      <c r="I14" s="1017"/>
      <c r="J14" s="989"/>
      <c r="K14" s="989"/>
      <c r="L14" s="963">
        <v>521032.5</v>
      </c>
      <c r="M14" s="963">
        <v>493492.51</v>
      </c>
      <c r="N14" s="656"/>
      <c r="O14" s="656"/>
      <c r="P14" s="848"/>
      <c r="Q14" s="848"/>
      <c r="R14" s="722"/>
      <c r="S14" s="905"/>
    </row>
    <row r="15" spans="1:19" x14ac:dyDescent="0.3">
      <c r="A15" s="850" t="s">
        <v>495</v>
      </c>
      <c r="B15" s="851">
        <v>11500</v>
      </c>
      <c r="C15" s="851"/>
      <c r="D15" s="852">
        <v>43.5</v>
      </c>
      <c r="E15" s="857"/>
      <c r="F15" s="1017"/>
      <c r="G15" s="1017"/>
      <c r="H15" s="1017"/>
      <c r="I15" s="1017"/>
      <c r="J15" s="989">
        <v>500250</v>
      </c>
      <c r="K15" s="989">
        <v>495442.3</v>
      </c>
      <c r="L15" s="963"/>
      <c r="M15" s="963"/>
      <c r="N15" s="656"/>
      <c r="O15" s="656"/>
      <c r="P15" s="848"/>
      <c r="Q15" s="848"/>
      <c r="R15" s="722"/>
      <c r="S15" s="905"/>
    </row>
    <row r="16" spans="1:19" x14ac:dyDescent="0.3">
      <c r="A16" s="850" t="s">
        <v>506</v>
      </c>
      <c r="B16" s="851">
        <v>11400</v>
      </c>
      <c r="C16" s="851"/>
      <c r="D16" s="852">
        <v>48</v>
      </c>
      <c r="E16" s="857"/>
      <c r="F16" s="1017"/>
      <c r="G16" s="1017"/>
      <c r="H16" s="1017">
        <v>538704.42000000004</v>
      </c>
      <c r="I16" s="1017">
        <v>547200</v>
      </c>
      <c r="J16" s="989"/>
      <c r="K16" s="989"/>
      <c r="L16" s="963"/>
      <c r="M16" s="963"/>
      <c r="N16" s="656"/>
      <c r="O16" s="656"/>
      <c r="P16" s="848"/>
      <c r="Q16" s="848"/>
      <c r="R16" s="722"/>
      <c r="S16" s="905"/>
    </row>
    <row r="17" spans="1:19" x14ac:dyDescent="0.3">
      <c r="A17" s="850" t="s">
        <v>516</v>
      </c>
      <c r="B17" s="851">
        <v>11300</v>
      </c>
      <c r="C17" s="851"/>
      <c r="D17" s="852">
        <v>48</v>
      </c>
      <c r="E17" s="857"/>
      <c r="F17" s="857">
        <v>508536.04</v>
      </c>
      <c r="G17" s="857">
        <v>542400</v>
      </c>
      <c r="H17" s="1017"/>
      <c r="I17" s="1017"/>
      <c r="J17" s="989"/>
      <c r="K17" s="989"/>
      <c r="L17" s="963"/>
      <c r="M17" s="963"/>
      <c r="N17" s="656"/>
      <c r="O17" s="656"/>
      <c r="P17" s="848"/>
      <c r="Q17" s="848"/>
      <c r="R17" s="722"/>
      <c r="S17" s="905"/>
    </row>
    <row r="18" spans="1:19" x14ac:dyDescent="0.3">
      <c r="A18" s="850" t="s">
        <v>526</v>
      </c>
      <c r="B18" s="851">
        <v>11200</v>
      </c>
      <c r="C18" s="851"/>
      <c r="D18" s="852">
        <v>48</v>
      </c>
      <c r="E18" s="1017">
        <f>B18*D18</f>
        <v>537600</v>
      </c>
      <c r="F18" s="857"/>
      <c r="G18" s="857"/>
      <c r="H18" s="1017"/>
      <c r="I18" s="1017"/>
      <c r="J18" s="989"/>
      <c r="K18" s="989"/>
      <c r="L18" s="963"/>
      <c r="M18" s="963"/>
      <c r="N18" s="656"/>
      <c r="O18" s="656"/>
      <c r="P18" s="848"/>
      <c r="Q18" s="848"/>
      <c r="R18" s="722"/>
      <c r="S18" s="905"/>
    </row>
    <row r="19" spans="1:19" x14ac:dyDescent="0.3">
      <c r="A19" s="462"/>
      <c r="B19" s="463"/>
      <c r="C19" s="463"/>
      <c r="D19" s="464"/>
      <c r="E19" s="1017"/>
      <c r="F19" s="857"/>
      <c r="G19" s="857"/>
      <c r="H19" s="1017"/>
      <c r="I19" s="1017"/>
      <c r="J19" s="989"/>
      <c r="K19" s="989"/>
      <c r="L19" s="963"/>
      <c r="M19" s="963"/>
      <c r="N19" s="656"/>
      <c r="O19" s="656"/>
      <c r="P19" s="848"/>
      <c r="Q19" s="848"/>
      <c r="R19" s="722"/>
      <c r="S19" s="904"/>
    </row>
    <row r="20" spans="1:19" x14ac:dyDescent="0.3">
      <c r="A20" s="244" t="s">
        <v>488</v>
      </c>
      <c r="B20" s="244"/>
      <c r="C20" s="244" t="s">
        <v>10</v>
      </c>
      <c r="D20" s="238" t="s">
        <v>10</v>
      </c>
      <c r="E20" s="1017"/>
      <c r="F20" s="857"/>
      <c r="G20" s="857"/>
      <c r="H20" s="1018"/>
      <c r="I20" s="1018"/>
      <c r="J20" s="990"/>
      <c r="K20" s="990"/>
      <c r="L20" s="964"/>
      <c r="M20" s="964"/>
      <c r="N20" s="657"/>
      <c r="O20" s="657"/>
      <c r="P20" s="238"/>
      <c r="Q20" s="238"/>
      <c r="R20" s="493"/>
      <c r="S20" s="904"/>
    </row>
    <row r="21" spans="1:19" x14ac:dyDescent="0.3">
      <c r="A21" s="465" t="str">
        <f>A11</f>
        <v>FY 2012-2013</v>
      </c>
      <c r="B21" s="466"/>
      <c r="C21" s="466"/>
      <c r="D21" s="467"/>
      <c r="E21" s="1017"/>
      <c r="F21" s="857"/>
      <c r="G21" s="857"/>
      <c r="H21" s="1019"/>
      <c r="I21" s="1019"/>
      <c r="J21" s="991"/>
      <c r="K21" s="991"/>
      <c r="L21" s="965"/>
      <c r="M21" s="965"/>
      <c r="N21" s="853"/>
      <c r="O21" s="853"/>
      <c r="P21" s="467"/>
      <c r="Q21" s="467"/>
      <c r="R21" s="727">
        <v>22500</v>
      </c>
      <c r="S21" s="906">
        <v>30326</v>
      </c>
    </row>
    <row r="22" spans="1:19" x14ac:dyDescent="0.3">
      <c r="A22" s="465" t="str">
        <f>A12</f>
        <v>FY 2013-2014</v>
      </c>
      <c r="B22" s="466"/>
      <c r="C22" s="466"/>
      <c r="D22" s="467"/>
      <c r="E22" s="1017"/>
      <c r="F22" s="857"/>
      <c r="G22" s="857"/>
      <c r="H22" s="1019"/>
      <c r="I22" s="1019"/>
      <c r="J22" s="991"/>
      <c r="K22" s="991"/>
      <c r="L22" s="965"/>
      <c r="M22" s="965"/>
      <c r="P22" s="726">
        <v>22500</v>
      </c>
      <c r="Q22" s="726">
        <v>34276</v>
      </c>
      <c r="R22" s="727"/>
      <c r="S22" s="906"/>
    </row>
    <row r="23" spans="1:19" x14ac:dyDescent="0.3">
      <c r="A23" s="855" t="s">
        <v>437</v>
      </c>
      <c r="B23" s="856"/>
      <c r="C23" s="856"/>
      <c r="D23" s="857"/>
      <c r="E23" s="1017"/>
      <c r="F23" s="857"/>
      <c r="G23" s="857"/>
      <c r="H23" s="1019"/>
      <c r="I23" s="1019"/>
      <c r="J23" s="991"/>
      <c r="K23" s="991"/>
      <c r="L23" s="965"/>
      <c r="M23" s="965"/>
      <c r="N23" s="858">
        <v>30000</v>
      </c>
      <c r="O23" s="858">
        <v>35995</v>
      </c>
      <c r="P23" s="726"/>
      <c r="Q23" s="726"/>
      <c r="R23" s="727"/>
      <c r="S23" s="906"/>
    </row>
    <row r="24" spans="1:19" x14ac:dyDescent="0.3">
      <c r="A24" s="855" t="s">
        <v>483</v>
      </c>
      <c r="B24" s="856"/>
      <c r="C24" s="856"/>
      <c r="D24" s="857"/>
      <c r="E24" s="1017"/>
      <c r="F24" s="857"/>
      <c r="G24" s="857"/>
      <c r="H24" s="1019"/>
      <c r="I24" s="1019"/>
      <c r="J24" s="991"/>
      <c r="K24" s="991"/>
      <c r="L24" s="965">
        <v>33000</v>
      </c>
      <c r="M24" s="965">
        <v>28697</v>
      </c>
      <c r="N24" s="858"/>
      <c r="O24" s="858"/>
      <c r="P24" s="726"/>
      <c r="Q24" s="726"/>
      <c r="R24" s="727"/>
      <c r="S24" s="906"/>
    </row>
    <row r="25" spans="1:19" x14ac:dyDescent="0.3">
      <c r="A25" s="855" t="s">
        <v>495</v>
      </c>
      <c r="B25" s="856">
        <v>1150</v>
      </c>
      <c r="C25" s="856"/>
      <c r="D25" s="857">
        <v>25</v>
      </c>
      <c r="E25" s="1017"/>
      <c r="F25" s="857"/>
      <c r="G25" s="857"/>
      <c r="H25" s="1019"/>
      <c r="I25" s="1019"/>
      <c r="J25" s="991">
        <v>33000</v>
      </c>
      <c r="K25" s="991">
        <v>34070</v>
      </c>
      <c r="L25" s="965"/>
      <c r="M25" s="965"/>
      <c r="N25" s="858"/>
      <c r="O25" s="858"/>
      <c r="P25" s="726"/>
      <c r="Q25" s="726"/>
      <c r="R25" s="727"/>
      <c r="S25" s="906"/>
    </row>
    <row r="26" spans="1:19" x14ac:dyDescent="0.3">
      <c r="A26" s="855" t="s">
        <v>506</v>
      </c>
      <c r="B26" s="856">
        <v>1140</v>
      </c>
      <c r="C26" s="856"/>
      <c r="D26" s="857">
        <v>25</v>
      </c>
      <c r="E26" s="1017"/>
      <c r="F26" s="857"/>
      <c r="G26" s="857"/>
      <c r="H26" s="1017">
        <v>33845</v>
      </c>
      <c r="I26" s="1017">
        <v>28500</v>
      </c>
      <c r="J26" s="991"/>
      <c r="K26" s="991"/>
      <c r="L26" s="965"/>
      <c r="M26" s="965"/>
      <c r="N26" s="858"/>
      <c r="O26" s="858"/>
      <c r="P26" s="726"/>
      <c r="Q26" s="726"/>
      <c r="R26" s="727"/>
      <c r="S26" s="906"/>
    </row>
    <row r="27" spans="1:19" x14ac:dyDescent="0.3">
      <c r="A27" s="855" t="s">
        <v>516</v>
      </c>
      <c r="B27" s="856">
        <v>1100</v>
      </c>
      <c r="C27" s="856"/>
      <c r="D27" s="857">
        <v>25</v>
      </c>
      <c r="E27" s="1017"/>
      <c r="F27" s="857">
        <v>33225</v>
      </c>
      <c r="G27" s="857">
        <v>27500</v>
      </c>
      <c r="H27" s="1017"/>
      <c r="I27" s="1017"/>
      <c r="J27" s="991"/>
      <c r="K27" s="991"/>
      <c r="L27" s="965"/>
      <c r="M27" s="965"/>
      <c r="N27" s="858"/>
      <c r="O27" s="858"/>
      <c r="P27" s="726"/>
      <c r="Q27" s="726"/>
      <c r="R27" s="727"/>
      <c r="S27" s="906"/>
    </row>
    <row r="28" spans="1:19" x14ac:dyDescent="0.3">
      <c r="A28" s="855" t="s">
        <v>526</v>
      </c>
      <c r="B28" s="856">
        <v>1100</v>
      </c>
      <c r="C28" s="856"/>
      <c r="D28" s="857">
        <v>35</v>
      </c>
      <c r="E28" s="1017">
        <f>B28*D28</f>
        <v>38500</v>
      </c>
      <c r="F28" s="857"/>
      <c r="G28" s="857"/>
      <c r="H28" s="1017"/>
      <c r="I28" s="1017"/>
      <c r="J28" s="991"/>
      <c r="K28" s="991"/>
      <c r="L28" s="965"/>
      <c r="M28" s="965"/>
      <c r="N28" s="858"/>
      <c r="O28" s="858"/>
      <c r="P28" s="726"/>
      <c r="Q28" s="726"/>
      <c r="R28" s="727"/>
      <c r="S28" s="906"/>
    </row>
    <row r="29" spans="1:19" x14ac:dyDescent="0.3">
      <c r="A29" s="855"/>
      <c r="B29" s="856"/>
      <c r="C29" s="856"/>
      <c r="D29" s="857"/>
      <c r="E29" s="1017"/>
      <c r="F29" s="857"/>
      <c r="G29" s="857"/>
      <c r="H29" s="1019"/>
      <c r="I29" s="1019"/>
      <c r="J29" s="991"/>
      <c r="K29" s="991"/>
      <c r="L29" s="965"/>
      <c r="M29" s="965"/>
      <c r="N29" s="858"/>
      <c r="O29" s="858"/>
      <c r="P29" s="726"/>
      <c r="Q29" s="726"/>
      <c r="R29" s="727"/>
      <c r="S29" s="906"/>
    </row>
    <row r="30" spans="1:19" x14ac:dyDescent="0.3">
      <c r="A30" s="855" t="s">
        <v>341</v>
      </c>
      <c r="B30" s="856"/>
      <c r="C30" s="856"/>
      <c r="D30" s="857"/>
      <c r="E30" s="1017">
        <v>0</v>
      </c>
      <c r="F30" s="857"/>
      <c r="G30" s="857"/>
      <c r="H30" s="1019"/>
      <c r="I30" s="1019">
        <v>0</v>
      </c>
      <c r="J30" s="991">
        <v>4000</v>
      </c>
      <c r="K30" s="991"/>
      <c r="L30" s="965">
        <v>2500</v>
      </c>
      <c r="M30" s="965">
        <v>0</v>
      </c>
      <c r="N30" s="858">
        <v>5000</v>
      </c>
      <c r="O30" s="858">
        <v>0</v>
      </c>
      <c r="P30" s="726">
        <v>2500</v>
      </c>
      <c r="Q30" s="726">
        <v>1431.3</v>
      </c>
      <c r="R30" s="727">
        <v>5000</v>
      </c>
      <c r="S30" s="906">
        <v>10323</v>
      </c>
    </row>
    <row r="31" spans="1:19" x14ac:dyDescent="0.3">
      <c r="A31" s="850" t="s">
        <v>295</v>
      </c>
      <c r="B31" s="850"/>
      <c r="C31" s="850"/>
      <c r="D31" s="850"/>
      <c r="E31" s="1017">
        <v>30351</v>
      </c>
      <c r="F31" s="857">
        <v>31980</v>
      </c>
      <c r="G31" s="857">
        <v>31980</v>
      </c>
      <c r="H31" s="1017">
        <v>31400</v>
      </c>
      <c r="I31" s="1017">
        <v>31400</v>
      </c>
      <c r="J31" s="989">
        <v>33340</v>
      </c>
      <c r="K31" s="989">
        <v>31396</v>
      </c>
      <c r="L31" s="963">
        <v>30000</v>
      </c>
      <c r="M31" s="963">
        <v>30000</v>
      </c>
      <c r="N31" s="859">
        <v>44000</v>
      </c>
      <c r="O31" s="859">
        <v>44000</v>
      </c>
      <c r="P31" s="721">
        <v>44000</v>
      </c>
      <c r="Q31" s="721">
        <v>44000</v>
      </c>
      <c r="R31" s="722">
        <v>40800</v>
      </c>
      <c r="S31" s="904">
        <v>40800</v>
      </c>
    </row>
    <row r="32" spans="1:19" x14ac:dyDescent="0.3">
      <c r="A32" s="705" t="s">
        <v>280</v>
      </c>
      <c r="B32" s="463"/>
      <c r="C32" s="463"/>
      <c r="D32" s="464"/>
      <c r="E32" s="1017">
        <v>1000</v>
      </c>
      <c r="F32" s="857">
        <v>2822.93</v>
      </c>
      <c r="G32" s="857">
        <v>5000</v>
      </c>
      <c r="H32" s="1017">
        <v>2196.96</v>
      </c>
      <c r="I32" s="1017">
        <v>4500</v>
      </c>
      <c r="J32" s="989">
        <v>4500</v>
      </c>
      <c r="K32" s="989">
        <v>4773.6099999999997</v>
      </c>
      <c r="L32" s="963">
        <v>4500</v>
      </c>
      <c r="M32" s="963">
        <v>7032.46</v>
      </c>
      <c r="N32" s="859">
        <v>7500</v>
      </c>
      <c r="O32" s="859">
        <v>-1697.56</v>
      </c>
      <c r="P32" s="721">
        <v>7500</v>
      </c>
      <c r="Q32" s="721">
        <v>5189.32</v>
      </c>
      <c r="R32" s="722">
        <v>7500</v>
      </c>
      <c r="S32" s="904">
        <v>7223</v>
      </c>
    </row>
    <row r="33" spans="1:19" x14ac:dyDescent="0.3">
      <c r="A33" s="688" t="s">
        <v>35</v>
      </c>
      <c r="B33" s="860"/>
      <c r="C33" s="860"/>
      <c r="D33" s="688"/>
      <c r="E33" s="1017"/>
      <c r="F33" s="857"/>
      <c r="G33" s="857"/>
      <c r="H33" s="1017"/>
      <c r="I33" s="1017">
        <v>0</v>
      </c>
      <c r="J33" s="990">
        <v>6000</v>
      </c>
      <c r="K33" s="990"/>
      <c r="L33" s="964">
        <v>10000</v>
      </c>
      <c r="M33" s="964"/>
      <c r="N33" s="861">
        <v>5000</v>
      </c>
      <c r="O33" s="861">
        <v>0</v>
      </c>
      <c r="P33" s="862">
        <v>5000</v>
      </c>
      <c r="Q33" s="862">
        <v>11206.34</v>
      </c>
      <c r="R33" s="816">
        <v>10000</v>
      </c>
      <c r="S33" s="904"/>
    </row>
    <row r="34" spans="1:19" x14ac:dyDescent="0.3">
      <c r="A34" s="244" t="s">
        <v>38</v>
      </c>
      <c r="B34" s="244"/>
      <c r="C34" s="244"/>
      <c r="D34" s="244"/>
      <c r="E34" s="1017"/>
      <c r="F34" s="857"/>
      <c r="G34" s="857"/>
      <c r="H34" s="1018"/>
      <c r="I34" s="1018"/>
      <c r="J34" s="990"/>
      <c r="K34" s="990"/>
      <c r="L34" s="964"/>
      <c r="M34" s="964"/>
      <c r="N34" s="654"/>
      <c r="O34" s="654"/>
      <c r="P34" s="244"/>
      <c r="Q34" s="244"/>
      <c r="R34" s="493"/>
      <c r="S34" s="904">
        <v>0</v>
      </c>
    </row>
    <row r="35" spans="1:19" x14ac:dyDescent="0.3">
      <c r="A35" s="244" t="s">
        <v>502</v>
      </c>
      <c r="B35" s="463">
        <v>100</v>
      </c>
      <c r="C35" s="463"/>
      <c r="D35" s="464">
        <v>8</v>
      </c>
      <c r="E35" s="1017"/>
      <c r="F35" s="857"/>
      <c r="G35" s="857"/>
      <c r="H35" s="1017"/>
      <c r="I35" s="1017"/>
      <c r="J35" s="989"/>
      <c r="K35" s="989"/>
      <c r="L35" s="963"/>
      <c r="M35" s="963"/>
      <c r="N35" s="656"/>
      <c r="O35" s="656"/>
      <c r="P35" s="464"/>
      <c r="Q35" s="464"/>
      <c r="R35" s="722">
        <f>B35*D35</f>
        <v>800</v>
      </c>
      <c r="S35" s="904">
        <v>328</v>
      </c>
    </row>
    <row r="36" spans="1:19" x14ac:dyDescent="0.3">
      <c r="A36" s="244" t="s">
        <v>501</v>
      </c>
      <c r="B36" s="463">
        <v>100</v>
      </c>
      <c r="C36" s="463"/>
      <c r="D36" s="464">
        <v>8</v>
      </c>
      <c r="E36" s="1017"/>
      <c r="F36" s="857"/>
      <c r="G36" s="857"/>
      <c r="H36" s="1017"/>
      <c r="I36" s="1017"/>
      <c r="J36" s="989"/>
      <c r="K36" s="989"/>
      <c r="L36" s="963"/>
      <c r="M36" s="963"/>
      <c r="P36" s="721">
        <v>800</v>
      </c>
      <c r="Q36" s="721">
        <v>320</v>
      </c>
      <c r="R36" s="722"/>
      <c r="S36" s="904"/>
    </row>
    <row r="37" spans="1:19" x14ac:dyDescent="0.3">
      <c r="A37" s="244" t="s">
        <v>500</v>
      </c>
      <c r="B37" s="463">
        <v>50</v>
      </c>
      <c r="C37" s="463"/>
      <c r="D37" s="464">
        <v>8</v>
      </c>
      <c r="E37" s="1017"/>
      <c r="F37" s="857"/>
      <c r="G37" s="857"/>
      <c r="H37" s="1017"/>
      <c r="I37" s="1017"/>
      <c r="J37" s="989"/>
      <c r="K37" s="989"/>
      <c r="L37" s="963"/>
      <c r="M37" s="963"/>
      <c r="N37" s="718">
        <v>400</v>
      </c>
      <c r="O37" s="718">
        <v>160</v>
      </c>
      <c r="P37" s="721"/>
      <c r="Q37" s="721"/>
      <c r="R37" s="722"/>
      <c r="S37" s="904"/>
    </row>
    <row r="38" spans="1:19" x14ac:dyDescent="0.3">
      <c r="A38" s="244" t="s">
        <v>485</v>
      </c>
      <c r="B38" s="463">
        <v>40</v>
      </c>
      <c r="C38" s="463"/>
      <c r="D38" s="464">
        <v>8</v>
      </c>
      <c r="E38" s="1017"/>
      <c r="F38" s="857"/>
      <c r="G38" s="857"/>
      <c r="H38" s="1017"/>
      <c r="I38" s="1017"/>
      <c r="J38" s="989"/>
      <c r="K38" s="989"/>
      <c r="L38" s="963">
        <v>320</v>
      </c>
      <c r="M38" s="963">
        <v>40</v>
      </c>
      <c r="N38" s="718"/>
      <c r="O38" s="718"/>
      <c r="P38" s="721"/>
      <c r="Q38" s="721"/>
      <c r="R38" s="722"/>
      <c r="S38" s="904"/>
    </row>
    <row r="39" spans="1:19" x14ac:dyDescent="0.3">
      <c r="A39" s="244" t="s">
        <v>499</v>
      </c>
      <c r="B39" s="463">
        <v>40</v>
      </c>
      <c r="C39" s="463"/>
      <c r="D39" s="464">
        <v>10</v>
      </c>
      <c r="E39" s="1017"/>
      <c r="F39" s="857"/>
      <c r="G39" s="857"/>
      <c r="H39" s="1017"/>
      <c r="I39" s="1017"/>
      <c r="J39" s="989">
        <v>400</v>
      </c>
      <c r="K39" s="989"/>
      <c r="L39" s="963"/>
      <c r="M39" s="963"/>
      <c r="N39" s="718"/>
      <c r="O39" s="718"/>
      <c r="P39" s="721"/>
      <c r="Q39" s="721"/>
      <c r="R39" s="722"/>
      <c r="S39" s="904"/>
    </row>
    <row r="40" spans="1:19" x14ac:dyDescent="0.3">
      <c r="A40" s="244" t="s">
        <v>507</v>
      </c>
      <c r="B40" s="463">
        <v>10</v>
      </c>
      <c r="C40" s="463"/>
      <c r="D40" s="464">
        <v>10</v>
      </c>
      <c r="E40" s="1017"/>
      <c r="F40" s="857"/>
      <c r="G40" s="857"/>
      <c r="H40" s="1017">
        <v>48</v>
      </c>
      <c r="I40" s="1017">
        <v>100</v>
      </c>
      <c r="J40" s="989"/>
      <c r="K40" s="989"/>
      <c r="L40" s="963"/>
      <c r="M40" s="963"/>
      <c r="N40" s="718"/>
      <c r="O40" s="718"/>
      <c r="P40" s="721"/>
      <c r="Q40" s="721"/>
      <c r="R40" s="722"/>
      <c r="S40" s="904"/>
    </row>
    <row r="41" spans="1:19" x14ac:dyDescent="0.3">
      <c r="A41" s="244" t="s">
        <v>517</v>
      </c>
      <c r="B41" s="463">
        <v>10</v>
      </c>
      <c r="C41" s="463"/>
      <c r="D41" s="464">
        <v>10</v>
      </c>
      <c r="E41" s="1017"/>
      <c r="F41" s="857">
        <v>120</v>
      </c>
      <c r="G41" s="857">
        <v>100</v>
      </c>
      <c r="H41" s="1017"/>
      <c r="I41" s="1017"/>
      <c r="J41" s="989"/>
      <c r="K41" s="989"/>
      <c r="L41" s="963"/>
      <c r="M41" s="963"/>
      <c r="N41" s="718"/>
      <c r="O41" s="718"/>
      <c r="P41" s="721"/>
      <c r="Q41" s="721"/>
      <c r="R41" s="722"/>
      <c r="S41" s="904"/>
    </row>
    <row r="42" spans="1:19" x14ac:dyDescent="0.3">
      <c r="A42" s="244" t="s">
        <v>528</v>
      </c>
      <c r="B42" s="463">
        <v>10</v>
      </c>
      <c r="C42" s="463"/>
      <c r="D42" s="464">
        <v>10</v>
      </c>
      <c r="E42" s="1017">
        <f>B42*D42</f>
        <v>100</v>
      </c>
      <c r="F42" s="857"/>
      <c r="G42" s="1017"/>
      <c r="H42" s="1017"/>
      <c r="I42" s="1017"/>
      <c r="J42" s="989"/>
      <c r="K42" s="989"/>
      <c r="L42" s="963"/>
      <c r="M42" s="963"/>
      <c r="N42" s="718"/>
      <c r="O42" s="718"/>
      <c r="P42" s="721"/>
      <c r="Q42" s="721"/>
      <c r="R42" s="722"/>
      <c r="S42" s="904"/>
    </row>
    <row r="43" spans="1:19" x14ac:dyDescent="0.3">
      <c r="A43" s="244"/>
      <c r="B43" s="463"/>
      <c r="C43" s="463"/>
      <c r="D43" s="464"/>
      <c r="E43" s="1017"/>
      <c r="F43" s="857"/>
      <c r="G43" s="1017"/>
      <c r="H43" s="1017"/>
      <c r="I43" s="1017"/>
      <c r="J43" s="989"/>
      <c r="K43" s="989"/>
      <c r="L43" s="963"/>
      <c r="M43" s="963"/>
      <c r="N43" s="718"/>
      <c r="O43" s="718"/>
      <c r="P43" s="721"/>
      <c r="Q43" s="721"/>
      <c r="R43" s="722"/>
      <c r="S43" s="904"/>
    </row>
    <row r="44" spans="1:19" x14ac:dyDescent="0.3">
      <c r="A44" s="244" t="s">
        <v>209</v>
      </c>
      <c r="B44" s="239"/>
      <c r="C44" s="239"/>
      <c r="D44" s="239"/>
      <c r="E44" s="1017"/>
      <c r="F44" s="857"/>
      <c r="G44" s="1020"/>
      <c r="H44" s="1020"/>
      <c r="I44" s="1020"/>
      <c r="J44" s="992"/>
      <c r="K44" s="992"/>
      <c r="L44" s="966"/>
      <c r="M44" s="966"/>
      <c r="N44" s="715"/>
      <c r="O44" s="715"/>
      <c r="P44" s="713"/>
      <c r="Q44" s="713"/>
      <c r="R44" s="493"/>
      <c r="S44" s="904"/>
    </row>
    <row r="45" spans="1:19" x14ac:dyDescent="0.3">
      <c r="A45" s="462" t="str">
        <f>$A$11</f>
        <v>FY 2012-2013</v>
      </c>
      <c r="B45" s="463">
        <f>+B11</f>
        <v>13302</v>
      </c>
      <c r="C45" s="463"/>
      <c r="D45" s="464">
        <v>2</v>
      </c>
      <c r="E45" s="1017"/>
      <c r="F45" s="857"/>
      <c r="G45" s="1017"/>
      <c r="H45" s="1017"/>
      <c r="I45" s="1017"/>
      <c r="J45" s="989"/>
      <c r="K45" s="989"/>
      <c r="L45" s="963"/>
      <c r="M45" s="963"/>
      <c r="N45" s="718"/>
      <c r="O45" s="718"/>
      <c r="P45" s="721"/>
      <c r="Q45" s="721"/>
      <c r="R45" s="722">
        <v>28928</v>
      </c>
      <c r="S45" s="904">
        <v>26600</v>
      </c>
    </row>
    <row r="46" spans="1:19" x14ac:dyDescent="0.3">
      <c r="A46" s="462" t="s">
        <v>390</v>
      </c>
      <c r="B46" s="463">
        <f>+B12</f>
        <v>13500</v>
      </c>
      <c r="C46" s="463"/>
      <c r="D46" s="464">
        <v>3</v>
      </c>
      <c r="E46" s="1017"/>
      <c r="F46" s="857"/>
      <c r="G46" s="1017"/>
      <c r="H46" s="1017"/>
      <c r="I46" s="1017"/>
      <c r="J46" s="989"/>
      <c r="K46" s="989"/>
      <c r="L46" s="963"/>
      <c r="M46" s="963"/>
      <c r="N46" s="847"/>
      <c r="O46" s="847"/>
      <c r="P46" s="721">
        <f>+D46*B46</f>
        <v>40500</v>
      </c>
      <c r="Q46" s="721">
        <v>37718.69</v>
      </c>
      <c r="R46" s="722"/>
      <c r="S46" s="904"/>
    </row>
    <row r="47" spans="1:19" x14ac:dyDescent="0.3">
      <c r="A47" s="462" t="s">
        <v>437</v>
      </c>
      <c r="B47" s="851">
        <v>13000</v>
      </c>
      <c r="C47" s="851"/>
      <c r="D47" s="852">
        <v>1.5</v>
      </c>
      <c r="E47" s="1017"/>
      <c r="F47" s="857"/>
      <c r="G47" s="1017"/>
      <c r="H47" s="1017"/>
      <c r="I47" s="1017"/>
      <c r="J47" s="989"/>
      <c r="K47" s="989"/>
      <c r="L47" s="963"/>
      <c r="M47" s="963"/>
      <c r="N47" s="718">
        <f>+D47*B47</f>
        <v>19500</v>
      </c>
      <c r="O47" s="718">
        <v>18305.03</v>
      </c>
      <c r="P47" s="721"/>
      <c r="Q47" s="721"/>
      <c r="R47" s="722"/>
      <c r="S47" s="904"/>
    </row>
    <row r="48" spans="1:19" x14ac:dyDescent="0.3">
      <c r="A48" s="462" t="s">
        <v>483</v>
      </c>
      <c r="B48" s="851">
        <f>B14</f>
        <v>12555</v>
      </c>
      <c r="C48" s="851"/>
      <c r="D48" s="852">
        <v>2.5</v>
      </c>
      <c r="E48" s="1017"/>
      <c r="F48" s="857"/>
      <c r="G48" s="1017"/>
      <c r="H48" s="1017"/>
      <c r="I48" s="1017"/>
      <c r="J48" s="989"/>
      <c r="K48" s="989"/>
      <c r="L48" s="963">
        <v>31387.5</v>
      </c>
      <c r="M48" s="963">
        <v>29669.49</v>
      </c>
      <c r="N48" s="718"/>
      <c r="O48" s="718"/>
      <c r="P48" s="721"/>
      <c r="Q48" s="721"/>
      <c r="R48" s="722"/>
      <c r="S48" s="904"/>
    </row>
    <row r="49" spans="1:19" x14ac:dyDescent="0.3">
      <c r="A49" s="462" t="s">
        <v>495</v>
      </c>
      <c r="B49" s="851">
        <v>11500</v>
      </c>
      <c r="C49" s="851"/>
      <c r="D49" s="852">
        <v>2.5</v>
      </c>
      <c r="E49" s="1017"/>
      <c r="F49" s="857"/>
      <c r="G49" s="1017"/>
      <c r="H49" s="1017"/>
      <c r="I49" s="1017"/>
      <c r="J49" s="989">
        <v>28750</v>
      </c>
      <c r="K49" s="989">
        <v>28473.7</v>
      </c>
      <c r="L49" s="963"/>
      <c r="M49" s="963"/>
      <c r="N49" s="718"/>
      <c r="O49" s="718"/>
      <c r="P49" s="721"/>
      <c r="Q49" s="721"/>
      <c r="R49" s="722"/>
      <c r="S49" s="904"/>
    </row>
    <row r="50" spans="1:19" x14ac:dyDescent="0.3">
      <c r="A50" s="462" t="s">
        <v>506</v>
      </c>
      <c r="B50" s="851">
        <v>11400</v>
      </c>
      <c r="C50" s="851"/>
      <c r="D50" s="852">
        <v>0</v>
      </c>
      <c r="E50" s="1017"/>
      <c r="F50" s="857"/>
      <c r="G50" s="1017"/>
      <c r="H50" s="1017">
        <v>-8.42</v>
      </c>
      <c r="I50" s="1017">
        <f>C50*E50</f>
        <v>0</v>
      </c>
      <c r="J50" s="989"/>
      <c r="K50" s="989"/>
      <c r="L50" s="963"/>
      <c r="M50" s="963"/>
      <c r="N50" s="718"/>
      <c r="O50" s="718"/>
      <c r="P50" s="721"/>
      <c r="Q50" s="721"/>
      <c r="R50" s="722"/>
      <c r="S50" s="904"/>
    </row>
    <row r="51" spans="1:19" x14ac:dyDescent="0.3">
      <c r="A51" s="462" t="s">
        <v>516</v>
      </c>
      <c r="B51" s="851">
        <f>B17</f>
        <v>11300</v>
      </c>
      <c r="C51" s="851"/>
      <c r="D51" s="852">
        <v>1</v>
      </c>
      <c r="E51" s="1017"/>
      <c r="F51" s="857">
        <v>10555.46</v>
      </c>
      <c r="G51" s="857">
        <v>11300</v>
      </c>
      <c r="H51" s="1017"/>
      <c r="I51" s="1017"/>
      <c r="J51" s="989"/>
      <c r="K51" s="989"/>
      <c r="L51" s="963"/>
      <c r="M51" s="963"/>
      <c r="N51" s="718"/>
      <c r="O51" s="718"/>
      <c r="P51" s="721"/>
      <c r="Q51" s="721"/>
      <c r="R51" s="722"/>
      <c r="S51" s="904"/>
    </row>
    <row r="52" spans="1:19" x14ac:dyDescent="0.3">
      <c r="A52" s="462" t="s">
        <v>526</v>
      </c>
      <c r="B52" s="851">
        <v>11200</v>
      </c>
      <c r="C52" s="851"/>
      <c r="D52" s="852">
        <v>1</v>
      </c>
      <c r="E52" s="1017">
        <f>B52*D52</f>
        <v>11200</v>
      </c>
      <c r="F52" s="857"/>
      <c r="G52" s="857"/>
      <c r="H52" s="1017"/>
      <c r="I52" s="1017"/>
      <c r="J52" s="989"/>
      <c r="K52" s="989"/>
      <c r="L52" s="963"/>
      <c r="M52" s="963"/>
      <c r="N52" s="718"/>
      <c r="O52" s="718"/>
      <c r="P52" s="721"/>
      <c r="Q52" s="721"/>
      <c r="R52" s="722"/>
      <c r="S52" s="904"/>
    </row>
    <row r="53" spans="1:19" x14ac:dyDescent="0.3">
      <c r="A53" s="462"/>
      <c r="B53" s="463"/>
      <c r="C53" s="463"/>
      <c r="D53" s="464"/>
      <c r="E53" s="1017"/>
      <c r="F53" s="857"/>
      <c r="G53" s="857"/>
      <c r="H53" s="1017"/>
      <c r="I53" s="1017"/>
      <c r="J53" s="989"/>
      <c r="K53" s="989"/>
      <c r="L53" s="963"/>
      <c r="M53" s="963"/>
      <c r="N53" s="656"/>
      <c r="O53" s="656"/>
      <c r="P53" s="848"/>
      <c r="Q53" s="848"/>
      <c r="R53" s="722"/>
      <c r="S53" s="904"/>
    </row>
    <row r="54" spans="1:19" x14ac:dyDescent="0.3">
      <c r="A54" s="462" t="s">
        <v>328</v>
      </c>
      <c r="B54" s="463"/>
      <c r="C54" s="463"/>
      <c r="D54" s="721"/>
      <c r="E54" s="1017">
        <v>0</v>
      </c>
      <c r="F54" s="857"/>
      <c r="G54" s="857"/>
      <c r="H54" s="1017"/>
      <c r="I54" s="1017">
        <v>0</v>
      </c>
      <c r="J54" s="989">
        <v>0</v>
      </c>
      <c r="K54" s="989"/>
      <c r="L54" s="963">
        <v>1000</v>
      </c>
      <c r="M54" s="963">
        <v>0</v>
      </c>
      <c r="N54" s="718">
        <v>7000</v>
      </c>
      <c r="O54" s="718">
        <v>1550</v>
      </c>
      <c r="P54" s="721">
        <v>7000</v>
      </c>
      <c r="Q54" s="721">
        <v>1675</v>
      </c>
      <c r="R54" s="722"/>
      <c r="S54" s="904">
        <v>940</v>
      </c>
    </row>
    <row r="55" spans="1:19" x14ac:dyDescent="0.3">
      <c r="A55" s="462" t="s">
        <v>248</v>
      </c>
      <c r="B55" s="463"/>
      <c r="C55" s="463"/>
      <c r="D55" s="721"/>
      <c r="E55" s="1017">
        <v>2500</v>
      </c>
      <c r="F55" s="857">
        <v>3446.82</v>
      </c>
      <c r="G55" s="857">
        <v>3000</v>
      </c>
      <c r="H55" s="1017">
        <v>2395.67</v>
      </c>
      <c r="I55" s="1017">
        <v>3000</v>
      </c>
      <c r="J55" s="989">
        <v>5000</v>
      </c>
      <c r="K55" s="989">
        <v>2595.59</v>
      </c>
      <c r="L55" s="963">
        <v>6500</v>
      </c>
      <c r="M55" s="963">
        <v>2726.55</v>
      </c>
      <c r="N55" s="718">
        <v>5000</v>
      </c>
      <c r="O55" s="718">
        <v>2540.3200000000002</v>
      </c>
      <c r="P55" s="721">
        <v>5000</v>
      </c>
      <c r="Q55" s="721">
        <v>3700.91</v>
      </c>
      <c r="R55" s="722">
        <v>5000</v>
      </c>
      <c r="S55" s="904">
        <v>3365</v>
      </c>
    </row>
    <row r="56" spans="1:19" x14ac:dyDescent="0.3">
      <c r="A56" s="462" t="s">
        <v>380</v>
      </c>
      <c r="B56" s="463"/>
      <c r="C56" s="463"/>
      <c r="D56" s="721"/>
      <c r="E56" s="1017">
        <v>200</v>
      </c>
      <c r="F56" s="857">
        <v>543.89</v>
      </c>
      <c r="G56" s="857">
        <v>100</v>
      </c>
      <c r="H56" s="1017">
        <v>183.55</v>
      </c>
      <c r="I56" s="1017">
        <v>100</v>
      </c>
      <c r="J56" s="989">
        <v>100</v>
      </c>
      <c r="K56" s="989">
        <v>277.07</v>
      </c>
      <c r="L56" s="963">
        <v>100</v>
      </c>
      <c r="M56" s="963">
        <v>668.35</v>
      </c>
      <c r="N56" s="718">
        <v>500</v>
      </c>
      <c r="O56" s="718">
        <v>413.32</v>
      </c>
      <c r="P56" s="721">
        <v>500</v>
      </c>
      <c r="Q56" s="721">
        <v>182.83</v>
      </c>
      <c r="R56" s="722"/>
      <c r="S56" s="904">
        <v>308</v>
      </c>
    </row>
    <row r="57" spans="1:19" x14ac:dyDescent="0.3">
      <c r="A57" s="462" t="s">
        <v>342</v>
      </c>
      <c r="B57" s="463"/>
      <c r="C57" s="463"/>
      <c r="D57" s="721"/>
      <c r="E57" s="1017">
        <v>103000</v>
      </c>
      <c r="F57" s="857">
        <v>103000</v>
      </c>
      <c r="G57" s="857">
        <v>103000</v>
      </c>
      <c r="H57" s="1017">
        <v>103000</v>
      </c>
      <c r="I57" s="1017">
        <v>103000</v>
      </c>
      <c r="J57" s="989">
        <v>99250</v>
      </c>
      <c r="K57" s="989">
        <v>99250</v>
      </c>
      <c r="L57" s="963">
        <v>99250</v>
      </c>
      <c r="M57" s="963">
        <v>99250</v>
      </c>
      <c r="N57" s="718">
        <v>99250</v>
      </c>
      <c r="O57" s="718">
        <v>99250</v>
      </c>
      <c r="P57" s="721">
        <v>99250</v>
      </c>
      <c r="Q57" s="721">
        <v>99250</v>
      </c>
      <c r="R57" s="722">
        <v>77000</v>
      </c>
      <c r="S57" s="904">
        <v>77000</v>
      </c>
    </row>
    <row r="58" spans="1:19" x14ac:dyDescent="0.3">
      <c r="A58" s="462" t="s">
        <v>519</v>
      </c>
      <c r="B58" s="463"/>
      <c r="C58" s="463"/>
      <c r="D58" s="721"/>
      <c r="E58" s="1017">
        <v>0</v>
      </c>
      <c r="F58" s="857"/>
      <c r="G58" s="857">
        <v>12000</v>
      </c>
      <c r="H58" s="1017"/>
      <c r="I58" s="1017"/>
      <c r="J58" s="989"/>
      <c r="K58" s="989"/>
      <c r="L58" s="963"/>
      <c r="M58" s="963"/>
      <c r="N58" s="718"/>
      <c r="O58" s="718"/>
      <c r="P58" s="721"/>
      <c r="Q58" s="721"/>
      <c r="R58" s="722"/>
      <c r="S58" s="904"/>
    </row>
    <row r="59" spans="1:19" x14ac:dyDescent="0.3">
      <c r="A59" s="462" t="s">
        <v>42</v>
      </c>
      <c r="B59" s="246"/>
      <c r="C59" s="246"/>
      <c r="D59" s="733"/>
      <c r="E59" s="1017">
        <v>6000</v>
      </c>
      <c r="F59" s="857">
        <v>5514.17</v>
      </c>
      <c r="G59" s="857">
        <v>6400</v>
      </c>
      <c r="H59" s="1021">
        <v>5888.92</v>
      </c>
      <c r="I59" s="1021">
        <v>6300</v>
      </c>
      <c r="J59" s="993">
        <v>6250</v>
      </c>
      <c r="K59" s="993">
        <v>6489.92</v>
      </c>
      <c r="L59" s="967">
        <v>6250</v>
      </c>
      <c r="M59" s="967">
        <v>6307.92</v>
      </c>
      <c r="N59" s="736">
        <v>6000</v>
      </c>
      <c r="O59" s="736">
        <v>6328.89</v>
      </c>
      <c r="P59" s="733">
        <v>6250</v>
      </c>
      <c r="Q59" s="733">
        <v>6364.92</v>
      </c>
      <c r="R59" s="734">
        <v>5850</v>
      </c>
      <c r="S59" s="907">
        <v>6450</v>
      </c>
    </row>
    <row r="60" spans="1:19" x14ac:dyDescent="0.3">
      <c r="A60" s="462" t="s">
        <v>531</v>
      </c>
      <c r="B60" s="246"/>
      <c r="C60" s="246"/>
      <c r="D60" s="733"/>
      <c r="E60" s="1017"/>
      <c r="F60" s="857">
        <v>300</v>
      </c>
      <c r="G60" s="857"/>
      <c r="H60" s="1021"/>
      <c r="I60" s="1021"/>
      <c r="J60" s="993"/>
      <c r="K60" s="993"/>
      <c r="L60" s="967"/>
      <c r="M60" s="967"/>
      <c r="N60" s="736"/>
      <c r="O60" s="736"/>
      <c r="P60" s="733"/>
      <c r="Q60" s="733"/>
      <c r="R60" s="734"/>
      <c r="S60" s="907"/>
    </row>
    <row r="61" spans="1:19" x14ac:dyDescent="0.3">
      <c r="A61" s="462" t="s">
        <v>394</v>
      </c>
      <c r="B61" s="246"/>
      <c r="C61" s="246"/>
      <c r="D61" s="733"/>
      <c r="E61" s="1017">
        <v>1000</v>
      </c>
      <c r="F61" s="857">
        <v>1850</v>
      </c>
      <c r="G61" s="857">
        <v>5500</v>
      </c>
      <c r="H61" s="1021">
        <v>2110</v>
      </c>
      <c r="I61" s="1021">
        <v>5000</v>
      </c>
      <c r="J61" s="993">
        <v>5800</v>
      </c>
      <c r="K61" s="993">
        <v>2215</v>
      </c>
      <c r="L61" s="967">
        <v>5750</v>
      </c>
      <c r="M61" s="967">
        <v>3900</v>
      </c>
      <c r="N61" s="736">
        <v>5500</v>
      </c>
      <c r="O61" s="736">
        <v>4195</v>
      </c>
      <c r="P61" s="733">
        <v>2150</v>
      </c>
      <c r="Q61" s="733">
        <v>5670</v>
      </c>
      <c r="R61" s="734">
        <v>0</v>
      </c>
      <c r="S61" s="907">
        <v>3958</v>
      </c>
    </row>
    <row r="62" spans="1:19" s="153" customFormat="1" x14ac:dyDescent="0.3">
      <c r="A62" s="462" t="s">
        <v>514</v>
      </c>
      <c r="B62" s="246"/>
      <c r="C62" s="246"/>
      <c r="D62" s="733"/>
      <c r="E62" s="1017">
        <v>0</v>
      </c>
      <c r="F62" s="857"/>
      <c r="G62" s="857"/>
      <c r="H62" s="1021"/>
      <c r="I62" s="1021">
        <v>3500</v>
      </c>
      <c r="J62" s="993"/>
      <c r="K62" s="993"/>
      <c r="L62" s="967"/>
      <c r="M62" s="967"/>
      <c r="N62" s="736"/>
      <c r="O62" s="736"/>
      <c r="P62" s="733"/>
      <c r="Q62" s="733"/>
      <c r="R62" s="734"/>
      <c r="S62" s="907"/>
    </row>
    <row r="63" spans="1:19" x14ac:dyDescent="0.3">
      <c r="A63" s="244" t="s">
        <v>441</v>
      </c>
      <c r="B63" s="136"/>
      <c r="C63" s="136"/>
      <c r="D63" s="721"/>
      <c r="E63" s="1017">
        <v>20000</v>
      </c>
      <c r="F63" s="857">
        <v>18627.330000000002</v>
      </c>
      <c r="G63" s="857">
        <v>36000</v>
      </c>
      <c r="H63" s="1017">
        <v>17409.22</v>
      </c>
      <c r="I63" s="1017">
        <v>35000</v>
      </c>
      <c r="J63" s="989">
        <v>36000</v>
      </c>
      <c r="K63" s="989">
        <v>39706.39</v>
      </c>
      <c r="L63" s="963">
        <v>20000</v>
      </c>
      <c r="M63" s="963">
        <v>31098.400000000001</v>
      </c>
      <c r="N63" s="761">
        <v>34500</v>
      </c>
      <c r="O63" s="761">
        <v>37403.019999999997</v>
      </c>
      <c r="P63" s="759">
        <v>22000</v>
      </c>
      <c r="Q63" s="726">
        <v>17659.669999999998</v>
      </c>
      <c r="R63" s="722">
        <v>30000</v>
      </c>
      <c r="S63" s="904">
        <v>29746</v>
      </c>
    </row>
    <row r="64" spans="1:19" ht="16.2" thickBot="1" x14ac:dyDescent="0.35">
      <c r="A64" s="9" t="s">
        <v>44</v>
      </c>
      <c r="B64" s="63"/>
      <c r="C64" s="63"/>
      <c r="D64" s="62"/>
      <c r="E64" s="1037">
        <f>SUM(E18:E63)</f>
        <v>751451</v>
      </c>
      <c r="F64" s="1054">
        <f t="shared" ref="F64" si="0">SUM(F9:F63)</f>
        <v>720521.64</v>
      </c>
      <c r="G64" s="1054">
        <v>784280</v>
      </c>
      <c r="H64" s="1022">
        <f>SUM(H9:H63)</f>
        <v>737173.32000000007</v>
      </c>
      <c r="I64" s="1022">
        <f>SUM(I9:I63)</f>
        <v>767600</v>
      </c>
      <c r="J64" s="994">
        <f>SUM(J9:J63)</f>
        <v>762640</v>
      </c>
      <c r="K64" s="994">
        <f>SUM(K9:K63)</f>
        <v>744689.58</v>
      </c>
      <c r="L64" s="968">
        <v>771590</v>
      </c>
      <c r="M64" s="968">
        <f t="shared" ref="M64:S64" si="1">SUM(M9:M63)</f>
        <v>732882.68</v>
      </c>
      <c r="N64" s="865">
        <f t="shared" si="1"/>
        <v>808650</v>
      </c>
      <c r="O64" s="865">
        <f t="shared" si="1"/>
        <v>754881.98999999987</v>
      </c>
      <c r="P64" s="866">
        <f t="shared" si="1"/>
        <v>791450</v>
      </c>
      <c r="Q64" s="866">
        <f t="shared" si="1"/>
        <v>759142.29</v>
      </c>
      <c r="R64" s="739">
        <f t="shared" si="1"/>
        <v>783010</v>
      </c>
      <c r="S64" s="908">
        <f t="shared" si="1"/>
        <v>742848</v>
      </c>
    </row>
    <row r="65" spans="1:19" ht="9" customHeight="1" thickTop="1" x14ac:dyDescent="0.3">
      <c r="A65" s="49"/>
      <c r="B65" s="49"/>
      <c r="C65" s="49"/>
      <c r="D65" s="49"/>
      <c r="E65" s="1018"/>
      <c r="F65" s="1018"/>
      <c r="G65" s="1018"/>
      <c r="H65" s="1018"/>
      <c r="I65" s="1018"/>
      <c r="J65" s="990"/>
      <c r="K65" s="990"/>
      <c r="L65" s="964"/>
      <c r="M65" s="964"/>
      <c r="N65" s="654" t="s">
        <v>10</v>
      </c>
      <c r="O65" s="654"/>
      <c r="P65" s="49" t="s">
        <v>10</v>
      </c>
      <c r="Q65" s="49"/>
      <c r="R65" s="125"/>
      <c r="S65" s="904"/>
    </row>
    <row r="66" spans="1:19" x14ac:dyDescent="0.3">
      <c r="A66" s="9" t="s">
        <v>46</v>
      </c>
      <c r="B66" s="63"/>
      <c r="C66" s="63"/>
      <c r="D66" s="62"/>
      <c r="E66" s="1018"/>
      <c r="F66" s="1018"/>
      <c r="G66" s="1018"/>
      <c r="H66" s="1018"/>
      <c r="I66" s="1018"/>
      <c r="J66" s="990"/>
      <c r="K66" s="990"/>
      <c r="L66" s="964"/>
      <c r="M66" s="964"/>
      <c r="N66" s="657"/>
      <c r="O66" s="657"/>
      <c r="P66" s="62"/>
      <c r="Q66" s="62"/>
      <c r="R66" s="125"/>
      <c r="S66" s="904"/>
    </row>
    <row r="67" spans="1:19" x14ac:dyDescent="0.3">
      <c r="A67" s="9" t="s">
        <v>47</v>
      </c>
      <c r="B67" s="63"/>
      <c r="C67" s="63"/>
      <c r="D67" s="62"/>
      <c r="E67" s="1018"/>
      <c r="F67" s="1018"/>
      <c r="G67" s="1018"/>
      <c r="H67" s="1018"/>
      <c r="I67" s="1018"/>
      <c r="J67" s="990"/>
      <c r="K67" s="990"/>
      <c r="L67" s="964"/>
      <c r="M67" s="964"/>
      <c r="N67" s="657"/>
      <c r="O67" s="657"/>
      <c r="P67" s="62"/>
      <c r="Q67" s="62"/>
      <c r="R67" s="125"/>
      <c r="S67" s="904"/>
    </row>
    <row r="68" spans="1:19" x14ac:dyDescent="0.3">
      <c r="A68" s="244" t="s">
        <v>343</v>
      </c>
      <c r="B68" s="468"/>
      <c r="C68" s="468"/>
      <c r="D68" s="244"/>
      <c r="E68" s="1017">
        <v>4300</v>
      </c>
      <c r="F68" s="857">
        <v>6592.96</v>
      </c>
      <c r="G68" s="857">
        <v>4000</v>
      </c>
      <c r="H68" s="1017">
        <v>7157.85</v>
      </c>
      <c r="I68" s="1017">
        <v>7530</v>
      </c>
      <c r="J68" s="989">
        <v>4300</v>
      </c>
      <c r="K68" s="989">
        <v>3889.44</v>
      </c>
      <c r="L68" s="963">
        <v>4250</v>
      </c>
      <c r="M68" s="963">
        <v>4441.6099999999997</v>
      </c>
      <c r="N68" s="718">
        <v>2850</v>
      </c>
      <c r="O68" s="718">
        <v>4146.32</v>
      </c>
      <c r="P68" s="721">
        <v>2850</v>
      </c>
      <c r="Q68" s="721">
        <v>2976.91</v>
      </c>
      <c r="R68" s="493">
        <v>2700</v>
      </c>
      <c r="S68" s="904">
        <v>2700</v>
      </c>
    </row>
    <row r="69" spans="1:19" x14ac:dyDescent="0.3">
      <c r="A69" s="244" t="s">
        <v>484</v>
      </c>
      <c r="B69" s="468"/>
      <c r="C69" s="468"/>
      <c r="D69" s="244"/>
      <c r="E69" s="1017">
        <v>1000</v>
      </c>
      <c r="F69" s="857">
        <v>1966.4</v>
      </c>
      <c r="G69" s="857">
        <v>5500</v>
      </c>
      <c r="H69" s="1017">
        <v>1564.83</v>
      </c>
      <c r="I69" s="1017">
        <v>3500</v>
      </c>
      <c r="J69" s="989">
        <v>5000</v>
      </c>
      <c r="K69" s="989">
        <v>1410.65</v>
      </c>
      <c r="L69" s="964">
        <v>4700</v>
      </c>
      <c r="M69" s="964">
        <v>2592.4299999999998</v>
      </c>
      <c r="N69" s="715">
        <v>3150</v>
      </c>
      <c r="O69" s="715">
        <v>4343.96</v>
      </c>
      <c r="P69" s="713">
        <v>2150</v>
      </c>
      <c r="Q69" s="713">
        <v>4636.95</v>
      </c>
      <c r="R69" s="493"/>
      <c r="S69" s="904">
        <v>2533</v>
      </c>
    </row>
    <row r="70" spans="1:19" x14ac:dyDescent="0.3">
      <c r="A70" s="244" t="s">
        <v>177</v>
      </c>
      <c r="B70" s="468"/>
      <c r="C70" s="468"/>
      <c r="D70" s="244"/>
      <c r="E70" s="1018">
        <v>100</v>
      </c>
      <c r="F70" s="857">
        <v>41.21</v>
      </c>
      <c r="G70" s="857">
        <v>100</v>
      </c>
      <c r="H70" s="1018">
        <v>24.8</v>
      </c>
      <c r="I70" s="1018">
        <v>100</v>
      </c>
      <c r="J70" s="990">
        <v>100</v>
      </c>
      <c r="K70" s="990">
        <v>1526.99</v>
      </c>
      <c r="L70" s="964">
        <v>100</v>
      </c>
      <c r="M70" s="964">
        <v>358.88</v>
      </c>
      <c r="N70" s="715">
        <v>100</v>
      </c>
      <c r="O70" s="715">
        <v>3</v>
      </c>
      <c r="P70" s="713">
        <v>100</v>
      </c>
      <c r="Q70" s="713">
        <v>10.72</v>
      </c>
      <c r="R70" s="493">
        <v>100</v>
      </c>
      <c r="S70" s="904">
        <v>-16</v>
      </c>
    </row>
    <row r="71" spans="1:19" x14ac:dyDescent="0.3">
      <c r="A71" s="462" t="s">
        <v>159</v>
      </c>
      <c r="B71" s="463"/>
      <c r="C71" s="463"/>
      <c r="D71" s="462"/>
      <c r="E71" s="1017">
        <v>17000</v>
      </c>
      <c r="F71" s="857">
        <v>17598.87</v>
      </c>
      <c r="G71" s="857">
        <v>17000</v>
      </c>
      <c r="H71" s="1017">
        <v>16574.669999999998</v>
      </c>
      <c r="I71" s="1017">
        <v>17000</v>
      </c>
      <c r="J71" s="989">
        <v>18000</v>
      </c>
      <c r="K71" s="989">
        <v>16861.78</v>
      </c>
      <c r="L71" s="963">
        <v>17500</v>
      </c>
      <c r="M71" s="963">
        <v>18084.8</v>
      </c>
      <c r="N71" s="718">
        <v>17000</v>
      </c>
      <c r="O71" s="718">
        <v>16989.400000000001</v>
      </c>
      <c r="P71" s="721">
        <v>14000</v>
      </c>
      <c r="Q71" s="721">
        <v>15562.8</v>
      </c>
      <c r="R71" s="722">
        <v>14000</v>
      </c>
      <c r="S71" s="904">
        <v>13345</v>
      </c>
    </row>
    <row r="72" spans="1:19" x14ac:dyDescent="0.3">
      <c r="A72" s="244" t="s">
        <v>161</v>
      </c>
      <c r="B72" s="468"/>
      <c r="C72" s="468"/>
      <c r="D72" s="244"/>
      <c r="E72" s="1017">
        <v>2000</v>
      </c>
      <c r="F72" s="857">
        <v>3065.5</v>
      </c>
      <c r="G72" s="857">
        <v>2200</v>
      </c>
      <c r="H72" s="1017">
        <v>2932.84</v>
      </c>
      <c r="I72" s="1017">
        <v>2500</v>
      </c>
      <c r="J72" s="990">
        <v>2500</v>
      </c>
      <c r="K72" s="990">
        <v>2274.5</v>
      </c>
      <c r="L72" s="964">
        <v>2500</v>
      </c>
      <c r="M72" s="964">
        <v>2270.75</v>
      </c>
      <c r="N72" s="715">
        <v>3250</v>
      </c>
      <c r="O72" s="715">
        <v>3144.44</v>
      </c>
      <c r="P72" s="713">
        <v>2750</v>
      </c>
      <c r="Q72" s="713">
        <v>2876.5</v>
      </c>
      <c r="R72" s="493">
        <v>2500</v>
      </c>
      <c r="S72" s="904">
        <v>3253</v>
      </c>
    </row>
    <row r="73" spans="1:19" x14ac:dyDescent="0.3">
      <c r="A73" s="244" t="s">
        <v>65</v>
      </c>
      <c r="B73" s="468"/>
      <c r="C73" s="468"/>
      <c r="D73" s="244"/>
      <c r="E73" s="1017">
        <v>300</v>
      </c>
      <c r="F73" s="857">
        <v>285.83999999999997</v>
      </c>
      <c r="G73" s="857">
        <v>300</v>
      </c>
      <c r="H73" s="1017">
        <v>172.39</v>
      </c>
      <c r="I73" s="1017">
        <v>500</v>
      </c>
      <c r="J73" s="990">
        <v>500</v>
      </c>
      <c r="K73" s="990">
        <v>396</v>
      </c>
      <c r="L73" s="964">
        <v>750</v>
      </c>
      <c r="M73" s="964">
        <v>754.29</v>
      </c>
      <c r="N73" s="715">
        <v>2000</v>
      </c>
      <c r="O73" s="715">
        <v>20</v>
      </c>
      <c r="P73" s="713">
        <v>4000</v>
      </c>
      <c r="Q73" s="713">
        <v>456.03</v>
      </c>
      <c r="R73" s="493">
        <v>4000</v>
      </c>
      <c r="S73" s="904">
        <v>1371</v>
      </c>
    </row>
    <row r="74" spans="1:19" x14ac:dyDescent="0.3">
      <c r="A74" s="244" t="s">
        <v>229</v>
      </c>
      <c r="B74" s="468"/>
      <c r="C74" s="468"/>
      <c r="D74" s="244"/>
      <c r="E74" s="1017">
        <v>2600</v>
      </c>
      <c r="F74" s="857">
        <v>2534.14</v>
      </c>
      <c r="G74" s="857">
        <v>3200</v>
      </c>
      <c r="H74" s="1017">
        <v>2825.24</v>
      </c>
      <c r="I74" s="1017">
        <v>3700</v>
      </c>
      <c r="J74" s="990">
        <v>3700</v>
      </c>
      <c r="K74" s="990">
        <v>3332.07</v>
      </c>
      <c r="L74" s="964">
        <v>3750</v>
      </c>
      <c r="M74" s="964">
        <v>3109.34</v>
      </c>
      <c r="N74" s="715">
        <v>3750</v>
      </c>
      <c r="O74" s="715">
        <v>3763.14</v>
      </c>
      <c r="P74" s="713">
        <v>3050</v>
      </c>
      <c r="Q74" s="713">
        <v>2843.47</v>
      </c>
      <c r="R74" s="493">
        <v>3800</v>
      </c>
      <c r="S74" s="904">
        <v>3643</v>
      </c>
    </row>
    <row r="75" spans="1:19" x14ac:dyDescent="0.3">
      <c r="A75" s="244" t="s">
        <v>60</v>
      </c>
      <c r="B75" s="468"/>
      <c r="C75" s="468"/>
      <c r="D75" s="244"/>
      <c r="E75" s="1017">
        <v>900</v>
      </c>
      <c r="F75" s="857">
        <v>895.86</v>
      </c>
      <c r="G75" s="857">
        <v>1000</v>
      </c>
      <c r="H75" s="1017">
        <v>896</v>
      </c>
      <c r="I75" s="1017">
        <v>1000</v>
      </c>
      <c r="J75" s="990">
        <v>1000</v>
      </c>
      <c r="K75" s="990">
        <v>1140.4100000000001</v>
      </c>
      <c r="L75" s="964">
        <v>1000</v>
      </c>
      <c r="M75" s="964">
        <v>1067.18</v>
      </c>
      <c r="N75" s="715">
        <v>3000</v>
      </c>
      <c r="O75" s="715">
        <v>461.5</v>
      </c>
      <c r="P75" s="713">
        <v>2600</v>
      </c>
      <c r="Q75" s="713">
        <v>2439</v>
      </c>
      <c r="R75" s="493">
        <v>2800</v>
      </c>
      <c r="S75" s="904">
        <v>2461</v>
      </c>
    </row>
    <row r="76" spans="1:19" x14ac:dyDescent="0.3">
      <c r="A76" s="244" t="s">
        <v>246</v>
      </c>
      <c r="B76" s="468"/>
      <c r="C76" s="468"/>
      <c r="D76" s="244"/>
      <c r="E76" s="1017">
        <v>1000</v>
      </c>
      <c r="F76" s="857">
        <v>1059.1400000000001</v>
      </c>
      <c r="G76" s="857">
        <v>1067</v>
      </c>
      <c r="H76" s="1017">
        <v>454.97</v>
      </c>
      <c r="I76" s="1017">
        <v>4000</v>
      </c>
      <c r="J76" s="990">
        <v>4600</v>
      </c>
      <c r="K76" s="990">
        <v>535.67999999999995</v>
      </c>
      <c r="L76" s="964">
        <v>4560</v>
      </c>
      <c r="M76" s="964">
        <v>3700.1</v>
      </c>
      <c r="N76" s="715">
        <v>4560</v>
      </c>
      <c r="O76" s="715">
        <v>4574.92</v>
      </c>
      <c r="P76" s="713">
        <v>4560</v>
      </c>
      <c r="Q76" s="713">
        <v>2673.12</v>
      </c>
      <c r="R76" s="493">
        <v>5000</v>
      </c>
      <c r="S76" s="904">
        <v>6537</v>
      </c>
    </row>
    <row r="77" spans="1:19" x14ac:dyDescent="0.3">
      <c r="A77" s="244" t="s">
        <v>252</v>
      </c>
      <c r="B77" s="468"/>
      <c r="C77" s="468"/>
      <c r="D77" s="244"/>
      <c r="E77" s="1017">
        <v>31200</v>
      </c>
      <c r="F77" s="857">
        <v>31666.66</v>
      </c>
      <c r="G77" s="857">
        <v>34679</v>
      </c>
      <c r="H77" s="1017">
        <v>22413.33</v>
      </c>
      <c r="I77" s="1017">
        <v>19900</v>
      </c>
      <c r="J77" s="990">
        <v>17800</v>
      </c>
      <c r="K77" s="990">
        <v>18714.13</v>
      </c>
      <c r="L77" s="964">
        <v>22000</v>
      </c>
      <c r="M77" s="964">
        <v>16704.98</v>
      </c>
      <c r="N77" s="715">
        <v>39500</v>
      </c>
      <c r="O77" s="715">
        <v>17623.330000000002</v>
      </c>
      <c r="P77" s="713">
        <v>36500</v>
      </c>
      <c r="Q77" s="713">
        <v>32504.81</v>
      </c>
      <c r="R77" s="493">
        <v>34000</v>
      </c>
      <c r="S77" s="904">
        <v>24660</v>
      </c>
    </row>
    <row r="78" spans="1:19" x14ac:dyDescent="0.3">
      <c r="A78" s="244" t="s">
        <v>176</v>
      </c>
      <c r="B78" s="468"/>
      <c r="C78" s="468"/>
      <c r="D78" s="244"/>
      <c r="E78" s="1017">
        <v>200</v>
      </c>
      <c r="F78" s="857">
        <v>259.01</v>
      </c>
      <c r="G78" s="857">
        <v>200</v>
      </c>
      <c r="H78" s="1017">
        <v>125.52</v>
      </c>
      <c r="I78" s="1017">
        <v>200</v>
      </c>
      <c r="J78" s="990">
        <v>200</v>
      </c>
      <c r="K78" s="990">
        <v>381.93</v>
      </c>
      <c r="L78" s="964">
        <v>150</v>
      </c>
      <c r="M78" s="964">
        <v>68.95</v>
      </c>
      <c r="N78" s="715">
        <v>200</v>
      </c>
      <c r="O78" s="715">
        <v>167.33</v>
      </c>
      <c r="P78" s="713">
        <v>200</v>
      </c>
      <c r="Q78" s="713">
        <v>117.36</v>
      </c>
      <c r="R78" s="493">
        <v>100</v>
      </c>
      <c r="S78" s="904">
        <v>69</v>
      </c>
    </row>
    <row r="79" spans="1:19" x14ac:dyDescent="0.3">
      <c r="A79" s="244" t="s">
        <v>292</v>
      </c>
      <c r="B79" s="468"/>
      <c r="C79" s="468"/>
      <c r="D79" s="244"/>
      <c r="E79" s="1017">
        <v>58000</v>
      </c>
      <c r="F79" s="857">
        <v>58904.4</v>
      </c>
      <c r="G79" s="857">
        <v>59000</v>
      </c>
      <c r="H79" s="1017">
        <v>55689.79</v>
      </c>
      <c r="I79" s="1017">
        <v>57500</v>
      </c>
      <c r="J79" s="990">
        <v>59000</v>
      </c>
      <c r="K79" s="990">
        <v>56811.8</v>
      </c>
      <c r="L79" s="964">
        <v>58500</v>
      </c>
      <c r="M79" s="964">
        <v>57250.2</v>
      </c>
      <c r="N79" s="715">
        <v>58142</v>
      </c>
      <c r="O79" s="715">
        <v>58897.55</v>
      </c>
      <c r="P79" s="713">
        <v>55750</v>
      </c>
      <c r="Q79" s="713">
        <v>55397.05</v>
      </c>
      <c r="R79" s="493">
        <v>54930</v>
      </c>
      <c r="S79" s="904">
        <v>54729</v>
      </c>
    </row>
    <row r="80" spans="1:19" x14ac:dyDescent="0.3">
      <c r="A80" s="868" t="s">
        <v>57</v>
      </c>
      <c r="B80" s="468"/>
      <c r="C80" s="468"/>
      <c r="D80" s="244"/>
      <c r="E80" s="1017">
        <v>3000</v>
      </c>
      <c r="F80" s="857">
        <v>2713.05</v>
      </c>
      <c r="G80" s="857">
        <v>2500</v>
      </c>
      <c r="H80" s="1017">
        <v>2986.07</v>
      </c>
      <c r="I80" s="1017">
        <v>5500</v>
      </c>
      <c r="J80" s="990">
        <v>5200</v>
      </c>
      <c r="K80" s="990">
        <v>2508.6</v>
      </c>
      <c r="L80" s="964">
        <v>5750</v>
      </c>
      <c r="M80" s="964">
        <v>6037.77</v>
      </c>
      <c r="N80" s="715">
        <v>5750</v>
      </c>
      <c r="O80" s="715">
        <v>4706.9399999999996</v>
      </c>
      <c r="P80" s="713">
        <v>5250</v>
      </c>
      <c r="Q80" s="713">
        <v>5409.36</v>
      </c>
      <c r="R80" s="493">
        <v>5150</v>
      </c>
      <c r="S80" s="904">
        <v>5400</v>
      </c>
    </row>
    <row r="81" spans="1:19" x14ac:dyDescent="0.3">
      <c r="A81" s="868" t="s">
        <v>52</v>
      </c>
      <c r="B81" s="468"/>
      <c r="C81" s="468"/>
      <c r="D81" s="244"/>
      <c r="E81" s="1017">
        <v>26600</v>
      </c>
      <c r="F81" s="857">
        <v>26768.71</v>
      </c>
      <c r="G81" s="857">
        <v>28412</v>
      </c>
      <c r="H81" s="1017">
        <v>27286.79</v>
      </c>
      <c r="I81" s="1017">
        <v>26400</v>
      </c>
      <c r="J81" s="990">
        <v>26400</v>
      </c>
      <c r="K81" s="990">
        <v>27172.43</v>
      </c>
      <c r="L81" s="964">
        <v>26000</v>
      </c>
      <c r="M81" s="964">
        <v>26410.15</v>
      </c>
      <c r="N81" s="718">
        <v>26500</v>
      </c>
      <c r="O81" s="718">
        <v>30629.62</v>
      </c>
      <c r="P81" s="721">
        <f>25410-481</f>
        <v>24929</v>
      </c>
      <c r="Q81" s="721">
        <v>27319.94</v>
      </c>
      <c r="R81" s="493">
        <v>24400</v>
      </c>
      <c r="S81" s="904">
        <v>24272</v>
      </c>
    </row>
    <row r="82" spans="1:19" x14ac:dyDescent="0.3">
      <c r="A82" s="850" t="s">
        <v>489</v>
      </c>
      <c r="B82" s="463"/>
      <c r="C82" s="463"/>
      <c r="D82" s="462"/>
      <c r="E82" s="1017">
        <v>29600</v>
      </c>
      <c r="F82" s="857">
        <v>28713.599999999999</v>
      </c>
      <c r="G82" s="857">
        <v>29103</v>
      </c>
      <c r="H82" s="1017">
        <v>28023.03</v>
      </c>
      <c r="I82" s="1017">
        <v>27000</v>
      </c>
      <c r="J82" s="989">
        <v>27000</v>
      </c>
      <c r="K82" s="989">
        <v>26919.17</v>
      </c>
      <c r="L82" s="963">
        <v>25500</v>
      </c>
      <c r="M82" s="963">
        <v>27002.09</v>
      </c>
      <c r="N82" s="718">
        <v>23200</v>
      </c>
      <c r="O82" s="718">
        <v>19389.32</v>
      </c>
      <c r="P82" s="721">
        <v>21000</v>
      </c>
      <c r="Q82" s="721">
        <v>21931.93</v>
      </c>
      <c r="R82" s="493">
        <v>24500</v>
      </c>
      <c r="S82" s="904">
        <v>22475</v>
      </c>
    </row>
    <row r="83" spans="1:19" x14ac:dyDescent="0.3">
      <c r="A83" s="244" t="s">
        <v>211</v>
      </c>
      <c r="B83" s="468"/>
      <c r="C83" s="468"/>
      <c r="D83" s="244"/>
      <c r="E83" s="1017">
        <v>1500</v>
      </c>
      <c r="F83" s="857">
        <v>1368.16</v>
      </c>
      <c r="G83" s="857">
        <v>1000</v>
      </c>
      <c r="H83" s="1017">
        <v>2481.41</v>
      </c>
      <c r="I83" s="1017">
        <v>3000</v>
      </c>
      <c r="J83" s="990">
        <v>3000</v>
      </c>
      <c r="K83" s="990">
        <v>792.16</v>
      </c>
      <c r="L83" s="964">
        <v>3650</v>
      </c>
      <c r="M83" s="964">
        <v>2743.33</v>
      </c>
      <c r="N83" s="718">
        <v>4000</v>
      </c>
      <c r="O83" s="718">
        <v>3448.34</v>
      </c>
      <c r="P83" s="721">
        <v>4000</v>
      </c>
      <c r="Q83" s="721">
        <v>3314.38</v>
      </c>
      <c r="R83" s="493">
        <v>3200</v>
      </c>
      <c r="S83" s="904">
        <v>3884</v>
      </c>
    </row>
    <row r="84" spans="1:19" x14ac:dyDescent="0.3">
      <c r="A84" s="462" t="s">
        <v>117</v>
      </c>
      <c r="B84" s="463"/>
      <c r="C84" s="463"/>
      <c r="D84" s="462"/>
      <c r="E84" s="1017">
        <v>4000</v>
      </c>
      <c r="F84" s="857">
        <v>6294.61</v>
      </c>
      <c r="G84" s="857">
        <v>4000</v>
      </c>
      <c r="H84" s="1017">
        <v>4388.04</v>
      </c>
      <c r="I84" s="1017">
        <v>5000</v>
      </c>
      <c r="J84" s="989">
        <v>8500</v>
      </c>
      <c r="K84" s="989">
        <v>3819.27</v>
      </c>
      <c r="L84" s="963">
        <v>9900</v>
      </c>
      <c r="M84" s="963">
        <v>7929.72</v>
      </c>
      <c r="N84" s="718">
        <v>10500</v>
      </c>
      <c r="O84" s="718">
        <v>8390.52</v>
      </c>
      <c r="P84" s="721">
        <v>10500</v>
      </c>
      <c r="Q84" s="721">
        <v>10049.35</v>
      </c>
      <c r="R84" s="722">
        <v>11000</v>
      </c>
      <c r="S84" s="904">
        <v>10185</v>
      </c>
    </row>
    <row r="85" spans="1:19" x14ac:dyDescent="0.3">
      <c r="A85" s="868" t="s">
        <v>447</v>
      </c>
      <c r="B85" s="468"/>
      <c r="C85" s="468"/>
      <c r="D85" s="244"/>
      <c r="E85" s="1017">
        <v>1000</v>
      </c>
      <c r="F85" s="857">
        <v>900</v>
      </c>
      <c r="G85" s="857">
        <v>1000</v>
      </c>
      <c r="H85" s="1017">
        <v>1000</v>
      </c>
      <c r="I85" s="1017">
        <v>2500</v>
      </c>
      <c r="J85" s="990">
        <v>3000</v>
      </c>
      <c r="K85" s="990">
        <v>1005</v>
      </c>
      <c r="L85" s="964">
        <v>3000</v>
      </c>
      <c r="M85" s="964">
        <v>2295</v>
      </c>
      <c r="N85" s="718">
        <v>3000</v>
      </c>
      <c r="O85" s="718">
        <v>5583.27</v>
      </c>
      <c r="P85" s="721">
        <v>2500</v>
      </c>
      <c r="Q85" s="721">
        <v>2945</v>
      </c>
      <c r="R85" s="493">
        <v>2500</v>
      </c>
      <c r="S85" s="904">
        <v>4369</v>
      </c>
    </row>
    <row r="86" spans="1:19" x14ac:dyDescent="0.3">
      <c r="A86" s="705" t="s">
        <v>50</v>
      </c>
      <c r="B86" s="468"/>
      <c r="C86" s="468"/>
      <c r="D86" s="244"/>
      <c r="E86" s="1017">
        <v>133875</v>
      </c>
      <c r="F86" s="857">
        <v>141066.23999999999</v>
      </c>
      <c r="G86" s="857">
        <v>155837.03</v>
      </c>
      <c r="H86" s="1017">
        <v>142630.19</v>
      </c>
      <c r="I86" s="1017">
        <v>134000</v>
      </c>
      <c r="J86" s="990">
        <v>120000</v>
      </c>
      <c r="K86" s="990">
        <v>130950.8</v>
      </c>
      <c r="L86" s="964">
        <v>129000</v>
      </c>
      <c r="M86" s="964">
        <v>132165.73000000001</v>
      </c>
      <c r="N86" s="718">
        <v>138950</v>
      </c>
      <c r="O86" s="718">
        <v>121964.53</v>
      </c>
      <c r="P86" s="721">
        <v>122000</v>
      </c>
      <c r="Q86" s="721">
        <v>138199.57</v>
      </c>
      <c r="R86" s="493">
        <v>125000</v>
      </c>
      <c r="S86" s="904">
        <v>126724</v>
      </c>
    </row>
    <row r="87" spans="1:19" x14ac:dyDescent="0.3">
      <c r="A87" s="244" t="s">
        <v>410</v>
      </c>
      <c r="B87" s="463"/>
      <c r="C87" s="463"/>
      <c r="D87" s="462"/>
      <c r="E87" s="1017">
        <v>3000</v>
      </c>
      <c r="F87" s="857">
        <v>1463.71</v>
      </c>
      <c r="G87" s="857">
        <v>4500</v>
      </c>
      <c r="H87" s="1017">
        <v>7565.69</v>
      </c>
      <c r="I87" s="1017">
        <v>5000</v>
      </c>
      <c r="J87" s="989">
        <v>8000</v>
      </c>
      <c r="K87" s="989">
        <v>2216.73</v>
      </c>
      <c r="L87" s="963">
        <v>8500</v>
      </c>
      <c r="M87" s="963">
        <v>3321.26</v>
      </c>
      <c r="N87" s="718">
        <v>8000</v>
      </c>
      <c r="O87" s="718">
        <v>16116.64</v>
      </c>
      <c r="P87" s="721">
        <v>8000</v>
      </c>
      <c r="Q87" s="721">
        <v>7147.84</v>
      </c>
      <c r="R87" s="493">
        <v>8000</v>
      </c>
      <c r="S87" s="904">
        <v>7719</v>
      </c>
    </row>
    <row r="88" spans="1:19" x14ac:dyDescent="0.3">
      <c r="A88" s="244" t="s">
        <v>490</v>
      </c>
      <c r="B88" s="239"/>
      <c r="C88" s="239"/>
      <c r="D88" s="468"/>
      <c r="E88" s="1017">
        <v>81010</v>
      </c>
      <c r="F88" s="857">
        <v>81009.759999999995</v>
      </c>
      <c r="G88" s="857">
        <v>81010</v>
      </c>
      <c r="H88" s="1017">
        <v>78650.259999999995</v>
      </c>
      <c r="I88" s="1017">
        <v>78651</v>
      </c>
      <c r="J88" s="990">
        <v>76400</v>
      </c>
      <c r="K88" s="990">
        <v>76359.399999999994</v>
      </c>
      <c r="L88" s="964">
        <v>74100</v>
      </c>
      <c r="M88" s="964">
        <v>74135.37</v>
      </c>
      <c r="N88" s="715">
        <v>71900</v>
      </c>
      <c r="O88" s="715">
        <v>71976.06</v>
      </c>
      <c r="P88" s="713">
        <v>68700</v>
      </c>
      <c r="Q88" s="713">
        <v>72398.16</v>
      </c>
      <c r="R88" s="493">
        <v>68300</v>
      </c>
      <c r="S88" s="904">
        <v>67019</v>
      </c>
    </row>
    <row r="89" spans="1:19" x14ac:dyDescent="0.3">
      <c r="A89" s="462" t="s">
        <v>491</v>
      </c>
      <c r="B89" s="463"/>
      <c r="C89" s="463"/>
      <c r="D89" s="464"/>
      <c r="E89" s="1017">
        <v>101296</v>
      </c>
      <c r="F89" s="857">
        <v>98345.5</v>
      </c>
      <c r="G89" s="857">
        <v>101296</v>
      </c>
      <c r="H89" s="1017">
        <v>98345.51</v>
      </c>
      <c r="I89" s="1017">
        <v>98346</v>
      </c>
      <c r="J89" s="989">
        <v>95500</v>
      </c>
      <c r="K89" s="989">
        <v>95481.13</v>
      </c>
      <c r="L89" s="963">
        <v>92800</v>
      </c>
      <c r="M89" s="963">
        <v>92620.17</v>
      </c>
      <c r="N89" s="718">
        <v>91250</v>
      </c>
      <c r="O89" s="718">
        <v>124677.95</v>
      </c>
      <c r="P89" s="721">
        <v>87900</v>
      </c>
      <c r="Q89" s="721">
        <v>86076.98</v>
      </c>
      <c r="R89" s="722">
        <v>80000</v>
      </c>
      <c r="S89" s="904">
        <v>80184</v>
      </c>
    </row>
    <row r="90" spans="1:19" x14ac:dyDescent="0.3">
      <c r="A90" s="462" t="s">
        <v>532</v>
      </c>
      <c r="B90" s="463"/>
      <c r="C90" s="463"/>
      <c r="D90" s="464"/>
      <c r="E90" s="1017"/>
      <c r="F90" s="857">
        <v>1333.51</v>
      </c>
      <c r="G90" s="857"/>
      <c r="H90" s="1017"/>
      <c r="I90" s="1017"/>
      <c r="J90" s="989"/>
      <c r="K90" s="989"/>
      <c r="L90" s="963"/>
      <c r="M90" s="963"/>
      <c r="N90" s="718"/>
      <c r="O90" s="718"/>
      <c r="P90" s="721"/>
      <c r="Q90" s="721"/>
      <c r="R90" s="722"/>
      <c r="S90" s="904"/>
    </row>
    <row r="91" spans="1:19" ht="17.25" hidden="1" customHeight="1" x14ac:dyDescent="0.3">
      <c r="A91" s="244" t="s">
        <v>245</v>
      </c>
      <c r="B91" s="468"/>
      <c r="C91" s="468"/>
      <c r="D91" s="244"/>
      <c r="E91" s="1017"/>
      <c r="F91" s="857"/>
      <c r="G91" s="857"/>
      <c r="H91" s="1017"/>
      <c r="I91" s="1017">
        <v>0</v>
      </c>
      <c r="J91" s="990">
        <v>0</v>
      </c>
      <c r="K91" s="990"/>
      <c r="L91" s="964">
        <v>0</v>
      </c>
      <c r="M91" s="964"/>
      <c r="N91" s="718">
        <v>3000</v>
      </c>
      <c r="O91" s="718"/>
      <c r="P91" s="721">
        <v>0</v>
      </c>
      <c r="Q91" s="721"/>
      <c r="R91" s="722">
        <v>0</v>
      </c>
      <c r="S91" s="904">
        <v>-225</v>
      </c>
    </row>
    <row r="92" spans="1:19" x14ac:dyDescent="0.3">
      <c r="A92" s="462" t="s">
        <v>247</v>
      </c>
      <c r="B92" s="463"/>
      <c r="C92" s="463"/>
      <c r="D92" s="462"/>
      <c r="E92" s="1017">
        <v>2000</v>
      </c>
      <c r="F92" s="857">
        <v>588.64</v>
      </c>
      <c r="G92" s="857">
        <v>3000</v>
      </c>
      <c r="H92" s="1017">
        <v>679.13</v>
      </c>
      <c r="I92" s="1017">
        <v>3000</v>
      </c>
      <c r="J92" s="989">
        <v>2800</v>
      </c>
      <c r="K92" s="989">
        <v>3073.19</v>
      </c>
      <c r="L92" s="963">
        <v>2750</v>
      </c>
      <c r="M92" s="963">
        <v>1075.69</v>
      </c>
      <c r="N92" s="718">
        <v>4200</v>
      </c>
      <c r="O92" s="718">
        <v>1110.3900000000001</v>
      </c>
      <c r="P92" s="721">
        <v>4200</v>
      </c>
      <c r="Q92" s="721">
        <v>1560.89</v>
      </c>
      <c r="R92" s="722">
        <v>3600</v>
      </c>
      <c r="S92" s="904">
        <v>2719</v>
      </c>
    </row>
    <row r="93" spans="1:19" x14ac:dyDescent="0.3">
      <c r="A93" s="244" t="s">
        <v>223</v>
      </c>
      <c r="B93" s="468"/>
      <c r="C93" s="468"/>
      <c r="D93" s="238"/>
      <c r="E93" s="1017">
        <v>200</v>
      </c>
      <c r="F93" s="857">
        <v>142.88999999999999</v>
      </c>
      <c r="G93" s="857">
        <v>200</v>
      </c>
      <c r="H93" s="1017">
        <v>316.41000000000003</v>
      </c>
      <c r="I93" s="1017">
        <v>500</v>
      </c>
      <c r="J93" s="990">
        <v>500</v>
      </c>
      <c r="K93" s="990">
        <v>39.69</v>
      </c>
      <c r="L93" s="964">
        <v>500</v>
      </c>
      <c r="M93" s="964"/>
      <c r="N93" s="715">
        <v>500</v>
      </c>
      <c r="O93" s="715">
        <v>801.52</v>
      </c>
      <c r="P93" s="713">
        <v>600</v>
      </c>
      <c r="Q93" s="713">
        <v>452.14</v>
      </c>
      <c r="R93" s="493">
        <v>600</v>
      </c>
      <c r="S93" s="904">
        <v>305</v>
      </c>
    </row>
    <row r="94" spans="1:19" x14ac:dyDescent="0.3">
      <c r="A94" s="244" t="s">
        <v>172</v>
      </c>
      <c r="B94" s="468"/>
      <c r="C94" s="468"/>
      <c r="D94" s="244"/>
      <c r="E94" s="1017">
        <v>800</v>
      </c>
      <c r="F94" s="857">
        <v>519.49</v>
      </c>
      <c r="G94" s="857">
        <v>1000</v>
      </c>
      <c r="H94" s="1017">
        <v>505.69</v>
      </c>
      <c r="I94" s="1017">
        <v>1000</v>
      </c>
      <c r="J94" s="990">
        <v>1000</v>
      </c>
      <c r="K94" s="990">
        <v>877.67</v>
      </c>
      <c r="L94" s="964">
        <v>1000</v>
      </c>
      <c r="M94" s="964">
        <v>712</v>
      </c>
      <c r="N94" s="715">
        <v>1200</v>
      </c>
      <c r="O94" s="715">
        <v>-2795.69</v>
      </c>
      <c r="P94" s="713">
        <v>1200</v>
      </c>
      <c r="Q94" s="713">
        <v>796.53</v>
      </c>
      <c r="R94" s="493">
        <v>1200</v>
      </c>
      <c r="S94" s="904">
        <v>832</v>
      </c>
    </row>
    <row r="95" spans="1:19" x14ac:dyDescent="0.3">
      <c r="A95" s="244" t="s">
        <v>493</v>
      </c>
      <c r="B95" s="468"/>
      <c r="C95" s="468"/>
      <c r="D95" s="244"/>
      <c r="E95" s="1017">
        <v>3000</v>
      </c>
      <c r="F95" s="857">
        <v>2566.64</v>
      </c>
      <c r="G95" s="857">
        <v>2800</v>
      </c>
      <c r="H95" s="1017">
        <v>4522.5</v>
      </c>
      <c r="I95" s="1017">
        <v>3000</v>
      </c>
      <c r="J95" s="990">
        <v>2800</v>
      </c>
      <c r="K95" s="990">
        <v>5861.44</v>
      </c>
      <c r="L95" s="964">
        <v>2650</v>
      </c>
      <c r="M95" s="964">
        <v>5197.88</v>
      </c>
      <c r="N95" s="715">
        <v>2000</v>
      </c>
      <c r="O95" s="715">
        <v>3627.06</v>
      </c>
      <c r="P95" s="713">
        <v>1300</v>
      </c>
      <c r="Q95" s="713">
        <v>2630.29</v>
      </c>
      <c r="R95" s="493">
        <v>1200</v>
      </c>
      <c r="S95" s="904">
        <v>1947</v>
      </c>
    </row>
    <row r="96" spans="1:19" x14ac:dyDescent="0.3">
      <c r="A96" s="244" t="s">
        <v>158</v>
      </c>
      <c r="B96" s="468"/>
      <c r="C96" s="468"/>
      <c r="D96" s="244"/>
      <c r="E96" s="1017">
        <v>8000</v>
      </c>
      <c r="F96" s="857">
        <v>8171.58</v>
      </c>
      <c r="G96" s="857">
        <v>9000</v>
      </c>
      <c r="H96" s="1017">
        <v>9304.25</v>
      </c>
      <c r="I96" s="1017">
        <v>10000</v>
      </c>
      <c r="J96" s="989">
        <v>10000</v>
      </c>
      <c r="K96" s="989">
        <v>9539.4</v>
      </c>
      <c r="L96" s="963">
        <v>9500</v>
      </c>
      <c r="M96" s="963">
        <v>8564.17</v>
      </c>
      <c r="N96" s="715">
        <v>9500</v>
      </c>
      <c r="O96" s="715">
        <v>8386.7000000000007</v>
      </c>
      <c r="P96" s="713">
        <v>8000</v>
      </c>
      <c r="Q96" s="713">
        <v>8808.43</v>
      </c>
      <c r="R96" s="493">
        <v>6000</v>
      </c>
      <c r="S96" s="904">
        <v>5848</v>
      </c>
    </row>
    <row r="97" spans="1:19" x14ac:dyDescent="0.3">
      <c r="A97" s="244" t="s">
        <v>515</v>
      </c>
      <c r="B97" s="468"/>
      <c r="C97" s="468"/>
      <c r="D97" s="244"/>
      <c r="E97" s="1017">
        <v>0</v>
      </c>
      <c r="F97" s="857"/>
      <c r="G97" s="857"/>
      <c r="H97" s="1017"/>
      <c r="I97" s="1017"/>
      <c r="J97" s="989">
        <v>0</v>
      </c>
      <c r="K97" s="989">
        <v>1175</v>
      </c>
      <c r="L97" s="963"/>
      <c r="M97" s="963"/>
      <c r="N97" s="715"/>
      <c r="O97" s="715"/>
      <c r="P97" s="713"/>
      <c r="Q97" s="713"/>
      <c r="R97" s="493"/>
      <c r="S97" s="904"/>
    </row>
    <row r="98" spans="1:19" x14ac:dyDescent="0.3">
      <c r="A98" s="850" t="s">
        <v>374</v>
      </c>
      <c r="B98" s="463"/>
      <c r="C98" s="463"/>
      <c r="D98" s="462"/>
      <c r="E98" s="1017">
        <v>1000</v>
      </c>
      <c r="F98" s="1055">
        <v>-2539.06</v>
      </c>
      <c r="G98" s="1055">
        <v>1000</v>
      </c>
      <c r="H98" s="1017">
        <v>-1439.27</v>
      </c>
      <c r="I98" s="1017">
        <v>1000</v>
      </c>
      <c r="J98" s="989">
        <v>1000</v>
      </c>
      <c r="K98" s="989">
        <v>-4041.65</v>
      </c>
      <c r="L98" s="963">
        <v>11000</v>
      </c>
      <c r="M98" s="963">
        <v>-2283.9699999999998</v>
      </c>
      <c r="N98" s="718">
        <v>15500</v>
      </c>
      <c r="O98" s="718">
        <v>-1116.3599999999999</v>
      </c>
      <c r="P98" s="721">
        <v>8600</v>
      </c>
      <c r="Q98" s="721">
        <v>11094.77</v>
      </c>
      <c r="R98" s="493">
        <v>2500</v>
      </c>
      <c r="S98" s="904">
        <v>15506</v>
      </c>
    </row>
    <row r="99" spans="1:19" x14ac:dyDescent="0.3">
      <c r="A99" s="9" t="s">
        <v>73</v>
      </c>
      <c r="B99" s="63"/>
      <c r="C99" s="63"/>
      <c r="D99" s="276"/>
      <c r="E99" s="1033">
        <f>SUM(E68:E98)</f>
        <v>518481</v>
      </c>
      <c r="F99" s="857">
        <v>524297.02</v>
      </c>
      <c r="G99" s="857">
        <v>553904.03</v>
      </c>
      <c r="H99" s="1033">
        <f>SUM(H68:H98)</f>
        <v>518077.93</v>
      </c>
      <c r="I99" s="1033">
        <f>SUM(I68:I98)</f>
        <v>521327</v>
      </c>
      <c r="J99" s="995">
        <f>SUM(J68:J98)</f>
        <v>507800</v>
      </c>
      <c r="K99" s="995">
        <f>SUM(K68:K98)</f>
        <v>491024.80999999994</v>
      </c>
      <c r="L99" s="969">
        <v>525360</v>
      </c>
      <c r="M99" s="969">
        <f t="shared" ref="M99:S99" si="2">SUM(M68:M98)</f>
        <v>498329.87</v>
      </c>
      <c r="N99" s="747">
        <f t="shared" si="2"/>
        <v>556452</v>
      </c>
      <c r="O99" s="747">
        <f t="shared" si="2"/>
        <v>531031.70000000007</v>
      </c>
      <c r="P99" s="744">
        <f t="shared" si="2"/>
        <v>507189</v>
      </c>
      <c r="Q99" s="744">
        <f t="shared" si="2"/>
        <v>522630.28</v>
      </c>
      <c r="R99" s="745">
        <f t="shared" si="2"/>
        <v>491080</v>
      </c>
      <c r="S99" s="909">
        <f t="shared" si="2"/>
        <v>494448</v>
      </c>
    </row>
    <row r="100" spans="1:19" x14ac:dyDescent="0.3">
      <c r="A100" s="9" t="s">
        <v>416</v>
      </c>
      <c r="B100" s="49"/>
      <c r="C100" s="49"/>
      <c r="D100" s="49"/>
      <c r="E100" s="1017"/>
      <c r="F100" s="1017"/>
      <c r="G100" s="1017"/>
      <c r="H100" s="1017"/>
      <c r="I100" s="1017"/>
      <c r="J100" s="990"/>
      <c r="K100" s="990"/>
      <c r="L100" s="964"/>
      <c r="M100" s="964"/>
      <c r="N100" s="654" t="s">
        <v>10</v>
      </c>
      <c r="O100" s="654"/>
      <c r="P100" s="49" t="s">
        <v>10</v>
      </c>
      <c r="Q100" s="49"/>
      <c r="R100" s="125"/>
      <c r="S100" s="904"/>
    </row>
    <row r="101" spans="1:19" x14ac:dyDescent="0.3">
      <c r="A101" s="868" t="s">
        <v>197</v>
      </c>
      <c r="B101" s="868"/>
      <c r="C101" s="868"/>
      <c r="D101" s="868"/>
      <c r="E101" s="1017">
        <v>29000</v>
      </c>
      <c r="F101" s="857">
        <v>28994</v>
      </c>
      <c r="G101" s="857">
        <v>29000</v>
      </c>
      <c r="H101" s="1017">
        <v>29227.919999999998</v>
      </c>
      <c r="I101" s="1017">
        <v>29000</v>
      </c>
      <c r="J101" s="990">
        <v>29000</v>
      </c>
      <c r="K101" s="990">
        <v>22429.86</v>
      </c>
      <c r="L101" s="964">
        <v>30000</v>
      </c>
      <c r="M101" s="964">
        <v>29249.22</v>
      </c>
      <c r="N101" s="670">
        <v>34000</v>
      </c>
      <c r="O101" s="670">
        <v>35334.730000000003</v>
      </c>
      <c r="P101" s="871">
        <v>34000</v>
      </c>
      <c r="Q101" s="871">
        <v>19083.48</v>
      </c>
      <c r="R101" s="493">
        <v>36000</v>
      </c>
      <c r="S101" s="904">
        <v>24392</v>
      </c>
    </row>
    <row r="102" spans="1:19" x14ac:dyDescent="0.3">
      <c r="A102" s="244" t="s">
        <v>198</v>
      </c>
      <c r="B102" s="244"/>
      <c r="C102" s="244"/>
      <c r="D102" s="244"/>
      <c r="E102" s="1017">
        <v>11000</v>
      </c>
      <c r="F102" s="857">
        <v>7757.18</v>
      </c>
      <c r="G102" s="857">
        <v>11000</v>
      </c>
      <c r="H102" s="1017">
        <v>11000</v>
      </c>
      <c r="I102" s="1017">
        <v>11000</v>
      </c>
      <c r="J102" s="990">
        <v>11000</v>
      </c>
      <c r="K102" s="990">
        <v>11000</v>
      </c>
      <c r="L102" s="964">
        <v>11000</v>
      </c>
      <c r="M102" s="964">
        <v>11007.88</v>
      </c>
      <c r="N102" s="670">
        <v>12000</v>
      </c>
      <c r="O102" s="670">
        <v>12000</v>
      </c>
      <c r="P102" s="871">
        <v>13000</v>
      </c>
      <c r="Q102" s="871">
        <v>12265.39</v>
      </c>
      <c r="R102" s="493">
        <v>12750</v>
      </c>
      <c r="S102" s="904">
        <v>6722</v>
      </c>
    </row>
    <row r="103" spans="1:19" x14ac:dyDescent="0.3">
      <c r="A103" s="244" t="s">
        <v>345</v>
      </c>
      <c r="B103" s="244"/>
      <c r="C103" s="244"/>
      <c r="D103" s="244"/>
      <c r="E103" s="1017">
        <v>3700</v>
      </c>
      <c r="F103" s="857">
        <v>3700</v>
      </c>
      <c r="G103" s="857">
        <v>3700</v>
      </c>
      <c r="H103" s="1017">
        <v>3700</v>
      </c>
      <c r="I103" s="1017">
        <v>3700</v>
      </c>
      <c r="J103" s="990">
        <v>3700</v>
      </c>
      <c r="K103" s="990">
        <v>3700</v>
      </c>
      <c r="L103" s="964">
        <v>3700</v>
      </c>
      <c r="M103" s="964">
        <v>3477.64</v>
      </c>
      <c r="N103" s="670">
        <v>3700</v>
      </c>
      <c r="O103" s="670">
        <v>2010.15</v>
      </c>
      <c r="P103" s="871">
        <v>3900</v>
      </c>
      <c r="Q103" s="871">
        <v>2302.2199999999998</v>
      </c>
      <c r="R103" s="493">
        <v>4000</v>
      </c>
      <c r="S103" s="904">
        <v>4651</v>
      </c>
    </row>
    <row r="104" spans="1:19" x14ac:dyDescent="0.3">
      <c r="A104" s="244" t="s">
        <v>346</v>
      </c>
      <c r="B104" s="244"/>
      <c r="C104" s="244"/>
      <c r="D104" s="244"/>
      <c r="E104" s="1017">
        <v>3700</v>
      </c>
      <c r="F104" s="857">
        <v>366.83</v>
      </c>
      <c r="G104" s="857">
        <v>3700</v>
      </c>
      <c r="H104" s="1017">
        <v>2973</v>
      </c>
      <c r="I104" s="1017">
        <v>3700</v>
      </c>
      <c r="J104" s="990">
        <v>3700</v>
      </c>
      <c r="K104" s="990">
        <v>1527.26</v>
      </c>
      <c r="L104" s="964">
        <v>3700</v>
      </c>
      <c r="M104" s="964">
        <v>3173.74</v>
      </c>
      <c r="N104" s="670">
        <v>3375</v>
      </c>
      <c r="O104" s="670">
        <v>1283.7</v>
      </c>
      <c r="P104" s="871">
        <v>4000</v>
      </c>
      <c r="Q104" s="871">
        <v>655.42</v>
      </c>
      <c r="R104" s="493">
        <v>4775</v>
      </c>
      <c r="S104" s="904">
        <v>2083</v>
      </c>
    </row>
    <row r="105" spans="1:19" x14ac:dyDescent="0.3">
      <c r="A105" s="244" t="s">
        <v>313</v>
      </c>
      <c r="B105" s="244"/>
      <c r="C105" s="244"/>
      <c r="D105" s="244"/>
      <c r="E105" s="1017">
        <v>8000</v>
      </c>
      <c r="F105" s="857">
        <v>7686.48</v>
      </c>
      <c r="G105" s="857">
        <v>6000</v>
      </c>
      <c r="H105" s="1017">
        <v>8349.2000000000007</v>
      </c>
      <c r="I105" s="1017">
        <v>5500</v>
      </c>
      <c r="J105" s="990">
        <v>5500</v>
      </c>
      <c r="K105" s="990">
        <v>4465.72</v>
      </c>
      <c r="L105" s="964">
        <v>4500</v>
      </c>
      <c r="M105" s="964">
        <v>5034.78</v>
      </c>
      <c r="N105" s="670">
        <v>5500</v>
      </c>
      <c r="O105" s="670">
        <v>5705.58</v>
      </c>
      <c r="P105" s="871">
        <v>4000</v>
      </c>
      <c r="Q105" s="871">
        <v>3987.65</v>
      </c>
      <c r="R105" s="493">
        <v>4700</v>
      </c>
      <c r="S105" s="904">
        <v>5629</v>
      </c>
    </row>
    <row r="106" spans="1:19" x14ac:dyDescent="0.3">
      <c r="A106" s="462" t="s">
        <v>326</v>
      </c>
      <c r="B106" s="462"/>
      <c r="C106" s="462"/>
      <c r="D106" s="462"/>
      <c r="E106" s="1017">
        <v>20000</v>
      </c>
      <c r="F106" s="857">
        <v>20905.810000000001</v>
      </c>
      <c r="G106" s="857">
        <v>20000</v>
      </c>
      <c r="H106" s="1017">
        <v>18856.73</v>
      </c>
      <c r="I106" s="1017">
        <v>20000</v>
      </c>
      <c r="J106" s="989">
        <v>19500</v>
      </c>
      <c r="K106" s="989">
        <v>17585.310000000001</v>
      </c>
      <c r="L106" s="963">
        <v>18000</v>
      </c>
      <c r="M106" s="963">
        <v>20211.78</v>
      </c>
      <c r="N106" s="670">
        <v>18000</v>
      </c>
      <c r="O106" s="670">
        <v>17763.169999999998</v>
      </c>
      <c r="P106" s="871">
        <v>22000</v>
      </c>
      <c r="Q106" s="871">
        <v>23217.56</v>
      </c>
      <c r="R106" s="493">
        <v>15000</v>
      </c>
      <c r="S106" s="904">
        <v>13688</v>
      </c>
    </row>
    <row r="107" spans="1:19" x14ac:dyDescent="0.3">
      <c r="A107" s="462" t="s">
        <v>529</v>
      </c>
      <c r="B107" s="462"/>
      <c r="C107" s="462"/>
      <c r="D107" s="462"/>
      <c r="E107" s="1017">
        <v>2000</v>
      </c>
      <c r="F107" s="857">
        <v>0</v>
      </c>
      <c r="G107" s="857">
        <v>1500</v>
      </c>
      <c r="H107" s="1017"/>
      <c r="I107" s="1017"/>
      <c r="J107" s="989"/>
      <c r="K107" s="989"/>
      <c r="L107" s="963"/>
      <c r="M107" s="963"/>
      <c r="N107" s="670"/>
      <c r="O107" s="670"/>
      <c r="P107" s="871"/>
      <c r="Q107" s="871"/>
      <c r="R107" s="493"/>
      <c r="S107" s="904"/>
    </row>
    <row r="108" spans="1:19" x14ac:dyDescent="0.3">
      <c r="A108" s="244" t="s">
        <v>327</v>
      </c>
      <c r="B108" s="244"/>
      <c r="C108" s="244"/>
      <c r="D108" s="244"/>
      <c r="E108" s="1017">
        <v>19000</v>
      </c>
      <c r="F108" s="857">
        <v>18078.689999999999</v>
      </c>
      <c r="G108" s="857">
        <v>19000</v>
      </c>
      <c r="H108" s="1017">
        <v>16931.189999999999</v>
      </c>
      <c r="I108" s="1017">
        <v>27200</v>
      </c>
      <c r="J108" s="989">
        <v>20000</v>
      </c>
      <c r="K108" s="989">
        <v>16647.650000000001</v>
      </c>
      <c r="L108" s="963">
        <v>20000</v>
      </c>
      <c r="M108" s="963">
        <v>22306.25</v>
      </c>
      <c r="N108" s="670">
        <v>19000</v>
      </c>
      <c r="O108" s="670">
        <v>19267.36</v>
      </c>
      <c r="P108" s="871">
        <v>19500</v>
      </c>
      <c r="Q108" s="871">
        <v>15965.13</v>
      </c>
      <c r="R108" s="493">
        <v>18400</v>
      </c>
      <c r="S108" s="904">
        <v>15648</v>
      </c>
    </row>
    <row r="109" spans="1:19" x14ac:dyDescent="0.3">
      <c r="A109" s="244" t="s">
        <v>325</v>
      </c>
      <c r="B109" s="244"/>
      <c r="C109" s="244"/>
      <c r="D109" s="244"/>
      <c r="E109" s="1032">
        <v>45000</v>
      </c>
      <c r="F109" s="857">
        <v>36338.839999999997</v>
      </c>
      <c r="G109" s="857">
        <v>45000</v>
      </c>
      <c r="H109" s="1032">
        <v>46090.400000000001</v>
      </c>
      <c r="I109" s="1032">
        <v>50000</v>
      </c>
      <c r="J109" s="996">
        <v>44000</v>
      </c>
      <c r="K109" s="996">
        <v>37206.07</v>
      </c>
      <c r="L109" s="970">
        <v>44500</v>
      </c>
      <c r="M109" s="970">
        <v>35910.78</v>
      </c>
      <c r="N109" s="671">
        <v>45000</v>
      </c>
      <c r="O109" s="671">
        <v>36797.96</v>
      </c>
      <c r="P109" s="872">
        <v>42000</v>
      </c>
      <c r="Q109" s="872">
        <v>31516.78</v>
      </c>
      <c r="R109" s="751">
        <v>48450</v>
      </c>
      <c r="S109" s="910">
        <v>42146</v>
      </c>
    </row>
    <row r="110" spans="1:19" x14ac:dyDescent="0.3">
      <c r="A110" s="57" t="s">
        <v>87</v>
      </c>
      <c r="B110" s="49"/>
      <c r="C110" s="49"/>
      <c r="D110" s="49"/>
      <c r="E110" s="1019">
        <f>SUM(E101:E109)</f>
        <v>141400</v>
      </c>
      <c r="F110" s="1067">
        <f t="shared" ref="F110" si="3">SUM(F101:F109)</f>
        <v>123827.83</v>
      </c>
      <c r="G110" s="1067">
        <v>138900</v>
      </c>
      <c r="H110" s="1019">
        <f>SUM(H101:H109)</f>
        <v>137128.44</v>
      </c>
      <c r="I110" s="1019">
        <f>SUM(I101:I109)</f>
        <v>150100</v>
      </c>
      <c r="J110" s="991">
        <f>SUM(J101:J109)</f>
        <v>136400</v>
      </c>
      <c r="K110" s="991">
        <f>SUM(K101:K109)</f>
        <v>114561.87000000002</v>
      </c>
      <c r="L110" s="965">
        <v>135400</v>
      </c>
      <c r="M110" s="965">
        <f t="shared" ref="M110:S110" si="4">SUM(M101:M109)</f>
        <v>130372.06999999999</v>
      </c>
      <c r="N110" s="874">
        <f t="shared" si="4"/>
        <v>140575</v>
      </c>
      <c r="O110" s="874">
        <f t="shared" si="4"/>
        <v>130162.65</v>
      </c>
      <c r="P110" s="875">
        <f t="shared" si="4"/>
        <v>142400</v>
      </c>
      <c r="Q110" s="875">
        <f t="shared" si="4"/>
        <v>108993.63</v>
      </c>
      <c r="R110" s="493">
        <f t="shared" si="4"/>
        <v>144075</v>
      </c>
      <c r="S110" s="904">
        <f t="shared" si="4"/>
        <v>114959</v>
      </c>
    </row>
    <row r="111" spans="1:19" x14ac:dyDescent="0.3">
      <c r="A111" s="9" t="s">
        <v>88</v>
      </c>
      <c r="B111" s="49"/>
      <c r="C111" s="49"/>
      <c r="D111" s="49"/>
      <c r="E111" s="1017"/>
      <c r="F111" s="1017"/>
      <c r="G111" s="1017"/>
      <c r="H111" s="1017"/>
      <c r="I111" s="1017"/>
      <c r="J111" s="990"/>
      <c r="K111" s="990"/>
      <c r="L111" s="964"/>
      <c r="M111" s="964"/>
      <c r="N111" s="654"/>
      <c r="O111" s="654"/>
      <c r="P111" s="49"/>
      <c r="Q111" s="49"/>
      <c r="R111" s="125"/>
      <c r="S111" s="904"/>
    </row>
    <row r="112" spans="1:19" x14ac:dyDescent="0.3">
      <c r="A112" s="485" t="s">
        <v>287</v>
      </c>
      <c r="B112" s="244"/>
      <c r="C112" s="244"/>
      <c r="D112" s="244"/>
      <c r="E112" s="1017">
        <v>0</v>
      </c>
      <c r="F112" s="1017"/>
      <c r="G112" s="1017"/>
      <c r="H112" s="1017"/>
      <c r="I112" s="1017"/>
      <c r="J112" s="990"/>
      <c r="K112" s="990"/>
      <c r="L112" s="964"/>
      <c r="M112" s="964"/>
      <c r="N112" s="654"/>
      <c r="O112" s="654"/>
      <c r="P112" s="244"/>
      <c r="Q112" s="244"/>
      <c r="R112" s="493">
        <v>0</v>
      </c>
      <c r="S112" s="904"/>
    </row>
    <row r="113" spans="1:19" x14ac:dyDescent="0.3">
      <c r="A113" s="244" t="s">
        <v>70</v>
      </c>
      <c r="B113" s="244"/>
      <c r="C113" s="244"/>
      <c r="D113" s="244"/>
      <c r="E113" s="1017">
        <v>1000</v>
      </c>
      <c r="F113" s="857">
        <v>91.59</v>
      </c>
      <c r="G113" s="857">
        <v>1000</v>
      </c>
      <c r="H113" s="1017"/>
      <c r="I113" s="1017">
        <v>1000</v>
      </c>
      <c r="J113" s="990">
        <v>1000</v>
      </c>
      <c r="K113" s="990"/>
      <c r="L113" s="964">
        <v>1000</v>
      </c>
      <c r="M113" s="964">
        <v>827.15</v>
      </c>
      <c r="N113" s="715">
        <v>1000</v>
      </c>
      <c r="O113" s="715">
        <v>985.06</v>
      </c>
      <c r="P113" s="713">
        <v>1000</v>
      </c>
      <c r="Q113" s="713">
        <v>767.93</v>
      </c>
      <c r="R113" s="493">
        <v>1000</v>
      </c>
      <c r="S113" s="904">
        <v>1184</v>
      </c>
    </row>
    <row r="114" spans="1:19" x14ac:dyDescent="0.3">
      <c r="A114" s="244" t="s">
        <v>222</v>
      </c>
      <c r="B114" s="244"/>
      <c r="C114" s="244"/>
      <c r="D114" s="244"/>
      <c r="E114" s="1017">
        <v>300</v>
      </c>
      <c r="F114" s="857">
        <v>0</v>
      </c>
      <c r="G114" s="857">
        <v>300</v>
      </c>
      <c r="H114" s="1017">
        <v>113.06</v>
      </c>
      <c r="I114" s="1017">
        <v>100</v>
      </c>
      <c r="J114" s="990">
        <v>100</v>
      </c>
      <c r="K114" s="990"/>
      <c r="L114" s="964">
        <v>100</v>
      </c>
      <c r="M114" s="964"/>
      <c r="N114" s="718">
        <v>100</v>
      </c>
      <c r="O114" s="718">
        <v>0</v>
      </c>
      <c r="P114" s="721">
        <v>100</v>
      </c>
      <c r="Q114" s="721">
        <v>64.760000000000005</v>
      </c>
      <c r="R114" s="493">
        <v>150</v>
      </c>
      <c r="S114" s="904"/>
    </row>
    <row r="115" spans="1:19" x14ac:dyDescent="0.3">
      <c r="A115" s="244" t="s">
        <v>103</v>
      </c>
      <c r="B115" s="244"/>
      <c r="C115" s="244"/>
      <c r="D115" s="244"/>
      <c r="E115" s="1017">
        <v>200</v>
      </c>
      <c r="F115" s="857">
        <v>0</v>
      </c>
      <c r="G115" s="857">
        <v>200</v>
      </c>
      <c r="H115" s="1017">
        <v>400</v>
      </c>
      <c r="I115" s="1017">
        <v>400</v>
      </c>
      <c r="J115" s="989">
        <v>400</v>
      </c>
      <c r="K115" s="989"/>
      <c r="L115" s="963">
        <v>700</v>
      </c>
      <c r="M115" s="963"/>
      <c r="N115" s="718">
        <v>750</v>
      </c>
      <c r="O115" s="718">
        <v>294.5</v>
      </c>
      <c r="P115" s="721">
        <v>0</v>
      </c>
      <c r="Q115" s="721"/>
      <c r="R115" s="722">
        <v>750</v>
      </c>
      <c r="S115" s="904"/>
    </row>
    <row r="116" spans="1:19" x14ac:dyDescent="0.3">
      <c r="A116" s="244" t="s">
        <v>94</v>
      </c>
      <c r="B116" s="244"/>
      <c r="C116" s="244"/>
      <c r="D116" s="244"/>
      <c r="E116" s="1017">
        <v>200</v>
      </c>
      <c r="F116" s="857">
        <v>103.8</v>
      </c>
      <c r="G116" s="857">
        <v>200</v>
      </c>
      <c r="H116" s="1017"/>
      <c r="I116" s="1017">
        <v>400</v>
      </c>
      <c r="J116" s="990">
        <v>400</v>
      </c>
      <c r="K116" s="990">
        <v>150.86000000000001</v>
      </c>
      <c r="L116" s="964">
        <v>700</v>
      </c>
      <c r="M116" s="964"/>
      <c r="N116" s="718">
        <v>1000</v>
      </c>
      <c r="O116" s="718">
        <v>399.2</v>
      </c>
      <c r="P116" s="721">
        <v>1200</v>
      </c>
      <c r="Q116" s="721">
        <v>313.83</v>
      </c>
      <c r="R116" s="493">
        <v>1200</v>
      </c>
      <c r="S116" s="904">
        <v>370</v>
      </c>
    </row>
    <row r="117" spans="1:19" x14ac:dyDescent="0.3">
      <c r="A117" s="244" t="s">
        <v>505</v>
      </c>
      <c r="B117" s="244"/>
      <c r="C117" s="244"/>
      <c r="D117" s="244"/>
      <c r="E117" s="1017">
        <v>2200</v>
      </c>
      <c r="F117" s="857">
        <v>599.52</v>
      </c>
      <c r="G117" s="857">
        <v>2200</v>
      </c>
      <c r="H117" s="1017">
        <v>1564.19</v>
      </c>
      <c r="I117" s="1017">
        <v>2200</v>
      </c>
      <c r="J117" s="989">
        <v>2200</v>
      </c>
      <c r="K117" s="989">
        <v>773.2</v>
      </c>
      <c r="L117" s="964">
        <v>2200</v>
      </c>
      <c r="M117" s="964">
        <v>1653.86</v>
      </c>
      <c r="N117" s="718">
        <v>2200</v>
      </c>
      <c r="O117" s="718">
        <v>1293.5899999999999</v>
      </c>
      <c r="P117" s="721">
        <v>2400</v>
      </c>
      <c r="Q117" s="721"/>
      <c r="R117" s="493">
        <v>2400</v>
      </c>
      <c r="S117" s="904">
        <v>987</v>
      </c>
    </row>
    <row r="118" spans="1:19" s="153" customFormat="1" x14ac:dyDescent="0.3">
      <c r="A118" s="462" t="s">
        <v>452</v>
      </c>
      <c r="B118" s="462"/>
      <c r="C118" s="462"/>
      <c r="D118" s="462"/>
      <c r="E118" s="1017"/>
      <c r="F118" s="857"/>
      <c r="G118" s="857"/>
      <c r="H118" s="1017"/>
      <c r="I118" s="1017"/>
      <c r="J118" s="989"/>
      <c r="K118" s="989"/>
      <c r="L118" s="963"/>
      <c r="M118" s="963"/>
      <c r="N118" s="718">
        <v>0</v>
      </c>
      <c r="O118" s="718"/>
      <c r="P118" s="721">
        <v>0</v>
      </c>
      <c r="Q118" s="721"/>
      <c r="R118" s="722">
        <v>0</v>
      </c>
      <c r="S118" s="904"/>
    </row>
    <row r="119" spans="1:19" x14ac:dyDescent="0.3">
      <c r="A119" s="244" t="s">
        <v>347</v>
      </c>
      <c r="B119" s="244"/>
      <c r="C119" s="244"/>
      <c r="D119" s="244"/>
      <c r="E119" s="1017">
        <v>100</v>
      </c>
      <c r="F119" s="857">
        <v>31.13</v>
      </c>
      <c r="G119" s="857">
        <v>100</v>
      </c>
      <c r="H119" s="1017">
        <v>35.33</v>
      </c>
      <c r="I119" s="1017">
        <v>200</v>
      </c>
      <c r="J119" s="990">
        <v>200</v>
      </c>
      <c r="K119" s="990">
        <v>32.33</v>
      </c>
      <c r="L119" s="964">
        <v>200</v>
      </c>
      <c r="M119" s="964">
        <v>170.12</v>
      </c>
      <c r="N119" s="718">
        <v>225</v>
      </c>
      <c r="O119" s="718">
        <v>170.12</v>
      </c>
      <c r="P119" s="721">
        <v>200</v>
      </c>
      <c r="Q119" s="721">
        <v>161.26</v>
      </c>
      <c r="R119" s="493">
        <v>200</v>
      </c>
      <c r="S119" s="904">
        <v>255</v>
      </c>
    </row>
    <row r="120" spans="1:19" x14ac:dyDescent="0.3">
      <c r="A120" s="244" t="s">
        <v>296</v>
      </c>
      <c r="B120" s="244"/>
      <c r="C120" s="244"/>
      <c r="D120" s="244"/>
      <c r="E120" s="1017">
        <v>0</v>
      </c>
      <c r="F120" s="857"/>
      <c r="G120" s="857"/>
      <c r="H120" s="1017"/>
      <c r="I120" s="1017">
        <v>0</v>
      </c>
      <c r="J120" s="990">
        <v>0</v>
      </c>
      <c r="K120" s="990"/>
      <c r="L120" s="964">
        <v>0</v>
      </c>
      <c r="M120" s="964"/>
      <c r="N120" s="718">
        <v>1500</v>
      </c>
      <c r="O120" s="718">
        <v>0</v>
      </c>
      <c r="P120" s="721">
        <v>0</v>
      </c>
      <c r="Q120" s="721">
        <v>65.52</v>
      </c>
      <c r="R120" s="493">
        <v>0</v>
      </c>
      <c r="S120" s="904">
        <v>552</v>
      </c>
    </row>
    <row r="121" spans="1:19" x14ac:dyDescent="0.3">
      <c r="A121" s="244" t="s">
        <v>533</v>
      </c>
      <c r="B121" s="244"/>
      <c r="C121" s="244"/>
      <c r="D121" s="244"/>
      <c r="E121" s="1017"/>
      <c r="F121" s="857">
        <v>300</v>
      </c>
      <c r="G121" s="857"/>
      <c r="H121" s="1017"/>
      <c r="I121" s="1017"/>
      <c r="J121" s="990"/>
      <c r="K121" s="990"/>
      <c r="L121" s="964"/>
      <c r="M121" s="964"/>
      <c r="N121" s="718"/>
      <c r="O121" s="718"/>
      <c r="P121" s="721"/>
      <c r="Q121" s="721"/>
      <c r="R121" s="493"/>
      <c r="S121" s="904"/>
    </row>
    <row r="122" spans="1:19" s="153" customFormat="1" x14ac:dyDescent="0.3">
      <c r="A122" s="462" t="s">
        <v>99</v>
      </c>
      <c r="B122" s="462"/>
      <c r="C122" s="462"/>
      <c r="D122" s="462"/>
      <c r="E122" s="1017">
        <v>2500</v>
      </c>
      <c r="F122" s="857">
        <v>1059.3599999999999</v>
      </c>
      <c r="G122" s="857">
        <v>2500</v>
      </c>
      <c r="H122" s="1017">
        <v>720.8</v>
      </c>
      <c r="I122" s="1017">
        <v>4000</v>
      </c>
      <c r="J122" s="989">
        <v>2500</v>
      </c>
      <c r="K122" s="989">
        <v>1397.54</v>
      </c>
      <c r="L122" s="963">
        <v>3000</v>
      </c>
      <c r="M122" s="963">
        <v>357.94</v>
      </c>
      <c r="N122" s="718">
        <v>3000</v>
      </c>
      <c r="O122" s="718">
        <v>1890.87</v>
      </c>
      <c r="P122" s="721">
        <v>3000</v>
      </c>
      <c r="Q122" s="721">
        <v>2680.02</v>
      </c>
      <c r="R122" s="722">
        <v>3000</v>
      </c>
      <c r="S122" s="904">
        <v>445</v>
      </c>
    </row>
    <row r="123" spans="1:19" s="153" customFormat="1" hidden="1" x14ac:dyDescent="0.3">
      <c r="A123" s="462" t="s">
        <v>351</v>
      </c>
      <c r="B123" s="462"/>
      <c r="C123" s="462"/>
      <c r="D123" s="462"/>
      <c r="E123" s="1017"/>
      <c r="F123" s="857"/>
      <c r="G123" s="857"/>
      <c r="H123" s="1017"/>
      <c r="I123" s="1017"/>
      <c r="J123" s="989"/>
      <c r="K123" s="989"/>
      <c r="L123" s="963"/>
      <c r="M123" s="963"/>
      <c r="N123" s="718">
        <v>0</v>
      </c>
      <c r="O123" s="718"/>
      <c r="P123" s="721">
        <v>0</v>
      </c>
      <c r="Q123" s="721"/>
      <c r="R123" s="722">
        <v>0</v>
      </c>
      <c r="S123" s="904"/>
    </row>
    <row r="124" spans="1:19" s="153" customFormat="1" x14ac:dyDescent="0.3">
      <c r="A124" s="462" t="s">
        <v>97</v>
      </c>
      <c r="B124" s="1043"/>
      <c r="C124" s="1043"/>
      <c r="D124" s="722"/>
      <c r="E124" s="1017">
        <v>2500</v>
      </c>
      <c r="F124" s="857">
        <v>0</v>
      </c>
      <c r="G124" s="857">
        <v>2500</v>
      </c>
      <c r="H124" s="1017">
        <v>-2439.79</v>
      </c>
      <c r="I124" s="1017">
        <v>3000</v>
      </c>
      <c r="J124" s="989">
        <v>1500</v>
      </c>
      <c r="K124" s="989"/>
      <c r="L124" s="963">
        <v>1500</v>
      </c>
      <c r="M124" s="963">
        <v>-1710</v>
      </c>
      <c r="N124" s="718">
        <v>3000</v>
      </c>
      <c r="O124" s="718">
        <v>-1080</v>
      </c>
      <c r="P124" s="721">
        <v>3000</v>
      </c>
      <c r="Q124" s="721">
        <v>-180.11</v>
      </c>
      <c r="R124" s="722">
        <v>1500</v>
      </c>
      <c r="S124" s="904">
        <v>-228</v>
      </c>
    </row>
    <row r="125" spans="1:19" x14ac:dyDescent="0.3">
      <c r="A125" s="244" t="s">
        <v>190</v>
      </c>
      <c r="B125" s="492"/>
      <c r="C125" s="492"/>
      <c r="D125" s="493"/>
      <c r="E125" s="1017">
        <v>150</v>
      </c>
      <c r="F125" s="857">
        <v>41.91</v>
      </c>
      <c r="G125" s="857">
        <v>125</v>
      </c>
      <c r="H125" s="1017">
        <v>83.81</v>
      </c>
      <c r="I125" s="1017">
        <v>125</v>
      </c>
      <c r="J125" s="990">
        <v>125</v>
      </c>
      <c r="K125" s="990">
        <v>86.2</v>
      </c>
      <c r="L125" s="964">
        <v>125</v>
      </c>
      <c r="M125" s="964">
        <v>86.4</v>
      </c>
      <c r="N125" s="718">
        <v>125</v>
      </c>
      <c r="O125" s="718">
        <v>81</v>
      </c>
      <c r="P125" s="721">
        <v>150</v>
      </c>
      <c r="Q125" s="721">
        <v>70.5</v>
      </c>
      <c r="R125" s="493">
        <v>150</v>
      </c>
      <c r="S125" s="904">
        <v>72</v>
      </c>
    </row>
    <row r="126" spans="1:19" x14ac:dyDescent="0.3">
      <c r="A126" s="244" t="s">
        <v>90</v>
      </c>
      <c r="B126" s="244"/>
      <c r="C126" s="244"/>
      <c r="D126" s="244"/>
      <c r="E126" s="1017">
        <v>125</v>
      </c>
      <c r="F126" s="857">
        <v>0</v>
      </c>
      <c r="G126" s="857">
        <v>125</v>
      </c>
      <c r="H126" s="1017"/>
      <c r="I126" s="1017">
        <v>125</v>
      </c>
      <c r="J126" s="990">
        <v>125</v>
      </c>
      <c r="K126" s="990">
        <v>110</v>
      </c>
      <c r="L126" s="964">
        <v>125</v>
      </c>
      <c r="M126" s="964">
        <v>55</v>
      </c>
      <c r="N126" s="718">
        <v>125</v>
      </c>
      <c r="O126" s="718">
        <v>93.33</v>
      </c>
      <c r="P126" s="721">
        <v>150</v>
      </c>
      <c r="Q126" s="721">
        <v>90</v>
      </c>
      <c r="R126" s="493">
        <v>150</v>
      </c>
      <c r="S126" s="904">
        <v>0</v>
      </c>
    </row>
    <row r="127" spans="1:19" x14ac:dyDescent="0.3">
      <c r="A127" s="244" t="s">
        <v>92</v>
      </c>
      <c r="B127" s="244"/>
      <c r="C127" s="244"/>
      <c r="D127" s="244"/>
      <c r="E127" s="1017">
        <v>0</v>
      </c>
      <c r="F127" s="857"/>
      <c r="G127" s="857"/>
      <c r="H127" s="1017"/>
      <c r="I127" s="1017">
        <v>0</v>
      </c>
      <c r="J127" s="990">
        <v>0</v>
      </c>
      <c r="K127" s="990"/>
      <c r="L127" s="964">
        <v>0</v>
      </c>
      <c r="M127" s="964"/>
      <c r="N127" s="718">
        <v>100</v>
      </c>
      <c r="O127" s="718"/>
      <c r="P127" s="721">
        <v>100</v>
      </c>
      <c r="Q127" s="721"/>
      <c r="R127" s="493">
        <v>150</v>
      </c>
      <c r="S127" s="904"/>
    </row>
    <row r="128" spans="1:19" x14ac:dyDescent="0.3">
      <c r="A128" s="244" t="s">
        <v>453</v>
      </c>
      <c r="B128" s="244"/>
      <c r="C128" s="244"/>
      <c r="D128" s="244"/>
      <c r="E128" s="1017">
        <v>0</v>
      </c>
      <c r="F128" s="857"/>
      <c r="G128" s="857"/>
      <c r="H128" s="1017"/>
      <c r="I128" s="1017">
        <v>0</v>
      </c>
      <c r="J128" s="990">
        <v>0</v>
      </c>
      <c r="K128" s="990"/>
      <c r="L128" s="964">
        <v>0</v>
      </c>
      <c r="M128" s="964"/>
      <c r="N128" s="718">
        <v>0</v>
      </c>
      <c r="O128" s="718">
        <v>2205.77</v>
      </c>
      <c r="P128" s="721">
        <v>0</v>
      </c>
      <c r="Q128" s="721"/>
      <c r="R128" s="493"/>
      <c r="S128" s="904">
        <v>0</v>
      </c>
    </row>
    <row r="129" spans="1:19" x14ac:dyDescent="0.3">
      <c r="A129" s="244" t="s">
        <v>178</v>
      </c>
      <c r="B129" s="244"/>
      <c r="C129" s="244"/>
      <c r="D129" s="244"/>
      <c r="E129" s="1017">
        <v>0</v>
      </c>
      <c r="F129" s="857"/>
      <c r="G129" s="857"/>
      <c r="H129" s="1017"/>
      <c r="I129" s="1017">
        <v>0</v>
      </c>
      <c r="J129" s="990">
        <v>0</v>
      </c>
      <c r="K129" s="990"/>
      <c r="L129" s="964">
        <v>0</v>
      </c>
      <c r="M129" s="964"/>
      <c r="N129" s="718">
        <v>100</v>
      </c>
      <c r="O129" s="718">
        <v>0</v>
      </c>
      <c r="P129" s="721">
        <v>100</v>
      </c>
      <c r="Q129" s="721"/>
      <c r="R129" s="493">
        <v>150</v>
      </c>
      <c r="S129" s="904"/>
    </row>
    <row r="130" spans="1:19" x14ac:dyDescent="0.3">
      <c r="A130" s="244" t="s">
        <v>288</v>
      </c>
      <c r="B130" s="244"/>
      <c r="C130" s="244"/>
      <c r="D130" s="244"/>
      <c r="E130" s="1017">
        <v>2400</v>
      </c>
      <c r="F130" s="857">
        <v>1950.28</v>
      </c>
      <c r="G130" s="857">
        <v>2000</v>
      </c>
      <c r="H130" s="1017">
        <v>2378.9</v>
      </c>
      <c r="I130" s="1017">
        <v>1800</v>
      </c>
      <c r="J130" s="990">
        <v>1500</v>
      </c>
      <c r="K130" s="990">
        <v>2188</v>
      </c>
      <c r="L130" s="964">
        <v>1500</v>
      </c>
      <c r="M130" s="1042">
        <v>2131.7800000000002</v>
      </c>
      <c r="N130" s="718">
        <v>1800</v>
      </c>
      <c r="O130" s="718">
        <v>1829.13</v>
      </c>
      <c r="P130" s="721">
        <v>1800</v>
      </c>
      <c r="Q130" s="721">
        <v>1366.01</v>
      </c>
      <c r="R130" s="722">
        <v>1500</v>
      </c>
      <c r="S130" s="904">
        <v>1306</v>
      </c>
    </row>
    <row r="131" spans="1:19" x14ac:dyDescent="0.3">
      <c r="A131" s="244" t="s">
        <v>513</v>
      </c>
      <c r="E131" s="1017">
        <v>0</v>
      </c>
      <c r="F131" s="857"/>
      <c r="G131" s="857"/>
      <c r="H131" s="1017"/>
      <c r="I131" s="1017">
        <v>0</v>
      </c>
      <c r="J131" s="990">
        <v>0</v>
      </c>
      <c r="K131" s="990">
        <v>67.12</v>
      </c>
      <c r="M131" s="1041"/>
    </row>
    <row r="132" spans="1:19" x14ac:dyDescent="0.3">
      <c r="A132" s="9" t="s">
        <v>106</v>
      </c>
      <c r="B132" s="49"/>
      <c r="C132" s="49"/>
      <c r="D132" s="49"/>
      <c r="E132" s="1033">
        <f>SUM(E112:E131)</f>
        <v>11675</v>
      </c>
      <c r="F132" s="1067">
        <f>SUM(F113:F131)</f>
        <v>4177.5899999999992</v>
      </c>
      <c r="G132" s="1067">
        <v>11250</v>
      </c>
      <c r="H132" s="1033">
        <f>SUM(H112:H131)</f>
        <v>2856.3</v>
      </c>
      <c r="I132" s="1033">
        <f>SUM(I112:I131)</f>
        <v>13350</v>
      </c>
      <c r="J132" s="995">
        <f>SUM(J112:J131)</f>
        <v>10050</v>
      </c>
      <c r="K132" s="995">
        <f>SUM(K112:K131)</f>
        <v>4805.25</v>
      </c>
      <c r="L132" s="969">
        <v>11150</v>
      </c>
      <c r="M132" s="964">
        <f>SUM(M113:M130)</f>
        <v>3572.25</v>
      </c>
      <c r="N132" s="747">
        <f t="shared" ref="N132:S132" si="5">SUM(N112:N130)</f>
        <v>15025</v>
      </c>
      <c r="O132" s="747">
        <f t="shared" si="5"/>
        <v>8162.5700000000006</v>
      </c>
      <c r="P132" s="744">
        <f t="shared" si="5"/>
        <v>13200</v>
      </c>
      <c r="Q132" s="744">
        <f t="shared" si="5"/>
        <v>5399.7199999999993</v>
      </c>
      <c r="R132" s="745">
        <f t="shared" si="5"/>
        <v>12300</v>
      </c>
      <c r="S132" s="909">
        <f t="shared" si="5"/>
        <v>4943</v>
      </c>
    </row>
    <row r="133" spans="1:19" s="153" customFormat="1" x14ac:dyDescent="0.3">
      <c r="A133" s="309"/>
      <c r="B133" s="150"/>
      <c r="C133" s="150"/>
      <c r="D133" s="150"/>
      <c r="E133" s="1017"/>
      <c r="F133" s="1017"/>
      <c r="G133" s="1017"/>
      <c r="H133" s="1017"/>
      <c r="I133" s="1017"/>
      <c r="J133" s="989"/>
      <c r="K133" s="989"/>
      <c r="L133" s="963"/>
      <c r="M133" s="963"/>
      <c r="N133" s="670"/>
      <c r="O133" s="670"/>
      <c r="P133" s="150"/>
      <c r="Q133" s="150"/>
      <c r="R133" s="1044"/>
      <c r="S133" s="904"/>
    </row>
    <row r="134" spans="1:19" x14ac:dyDescent="0.3">
      <c r="A134" s="9" t="s">
        <v>321</v>
      </c>
      <c r="B134" s="49"/>
      <c r="C134" s="49"/>
      <c r="D134" s="49"/>
      <c r="E134" s="1017"/>
      <c r="F134" s="1017"/>
      <c r="G134" s="1017"/>
      <c r="H134" s="1017"/>
      <c r="I134" s="1017"/>
      <c r="J134" s="990"/>
      <c r="K134" s="990"/>
      <c r="L134" s="964"/>
      <c r="N134" s="654"/>
      <c r="O134" s="654"/>
      <c r="P134" s="49"/>
      <c r="Q134" s="49"/>
      <c r="R134" s="125"/>
      <c r="S134" s="904"/>
    </row>
    <row r="135" spans="1:19" x14ac:dyDescent="0.3">
      <c r="A135" s="485" t="s">
        <v>348</v>
      </c>
      <c r="B135" s="244"/>
      <c r="C135" s="244"/>
      <c r="D135" s="244"/>
      <c r="E135" s="1017">
        <v>1600</v>
      </c>
      <c r="F135" s="857">
        <v>839.35</v>
      </c>
      <c r="G135" s="857">
        <v>1600</v>
      </c>
      <c r="H135" s="1017">
        <v>1279.6300000000001</v>
      </c>
      <c r="I135" s="1017">
        <v>1600</v>
      </c>
      <c r="J135" s="990">
        <v>1600</v>
      </c>
      <c r="K135" s="990">
        <v>2013.98</v>
      </c>
      <c r="L135" s="964">
        <v>1545</v>
      </c>
      <c r="M135" s="964">
        <v>658.48</v>
      </c>
      <c r="N135" s="718">
        <v>1500</v>
      </c>
      <c r="O135" s="718">
        <v>1436.56</v>
      </c>
      <c r="P135" s="721">
        <v>1500</v>
      </c>
      <c r="Q135" s="721">
        <v>1580.99</v>
      </c>
      <c r="R135" s="722">
        <v>1500</v>
      </c>
      <c r="S135" s="904">
        <v>1490</v>
      </c>
    </row>
    <row r="136" spans="1:19" x14ac:dyDescent="0.3">
      <c r="A136" s="244" t="s">
        <v>349</v>
      </c>
      <c r="B136" s="244"/>
      <c r="C136" s="244"/>
      <c r="D136" s="244"/>
      <c r="E136" s="1017">
        <v>1600</v>
      </c>
      <c r="F136" s="857">
        <v>1600</v>
      </c>
      <c r="G136" s="857">
        <v>1600</v>
      </c>
      <c r="H136" s="1017">
        <v>1600</v>
      </c>
      <c r="I136" s="1017">
        <v>1600</v>
      </c>
      <c r="J136" s="990">
        <v>1600</v>
      </c>
      <c r="K136" s="990">
        <v>1191.26</v>
      </c>
      <c r="L136" s="964">
        <v>1545</v>
      </c>
      <c r="M136" s="964">
        <v>2015.57</v>
      </c>
      <c r="N136" s="715">
        <v>1500</v>
      </c>
      <c r="O136" s="715">
        <v>1314.39</v>
      </c>
      <c r="P136" s="713">
        <v>1500</v>
      </c>
      <c r="Q136" s="713">
        <v>1589.19</v>
      </c>
      <c r="R136" s="493">
        <v>1500</v>
      </c>
      <c r="S136" s="904">
        <v>1009</v>
      </c>
    </row>
    <row r="137" spans="1:19" x14ac:dyDescent="0.3">
      <c r="A137" s="244" t="s">
        <v>237</v>
      </c>
      <c r="B137" s="244"/>
      <c r="C137" s="244"/>
      <c r="D137" s="244"/>
      <c r="E137" s="1017">
        <v>5000</v>
      </c>
      <c r="F137" s="857">
        <v>5000</v>
      </c>
      <c r="G137" s="857">
        <v>5000</v>
      </c>
      <c r="H137" s="1017">
        <v>5100</v>
      </c>
      <c r="I137" s="1017">
        <v>5100</v>
      </c>
      <c r="J137" s="990">
        <v>5100</v>
      </c>
      <c r="K137" s="990">
        <v>5100</v>
      </c>
      <c r="L137" s="964">
        <v>5150</v>
      </c>
      <c r="M137" s="964">
        <v>5150</v>
      </c>
      <c r="N137" s="715">
        <v>5000</v>
      </c>
      <c r="O137" s="715">
        <v>5000</v>
      </c>
      <c r="P137" s="713">
        <v>4800</v>
      </c>
      <c r="Q137" s="713">
        <v>4843.47</v>
      </c>
      <c r="R137" s="493">
        <v>4800</v>
      </c>
      <c r="S137" s="904">
        <v>5656</v>
      </c>
    </row>
    <row r="138" spans="1:19" x14ac:dyDescent="0.3">
      <c r="A138" s="244" t="s">
        <v>108</v>
      </c>
      <c r="B138" s="244"/>
      <c r="C138" s="244"/>
      <c r="D138" s="244"/>
      <c r="E138" s="1017">
        <v>670</v>
      </c>
      <c r="F138" s="857">
        <v>670</v>
      </c>
      <c r="G138" s="857">
        <v>670</v>
      </c>
      <c r="H138" s="1017">
        <v>670</v>
      </c>
      <c r="I138" s="1017">
        <v>670</v>
      </c>
      <c r="J138" s="990">
        <v>670</v>
      </c>
      <c r="K138" s="990">
        <v>670</v>
      </c>
      <c r="L138" s="964">
        <v>670</v>
      </c>
      <c r="M138" s="964">
        <v>670</v>
      </c>
      <c r="N138" s="715">
        <v>650</v>
      </c>
      <c r="O138" s="715">
        <v>650</v>
      </c>
      <c r="P138" s="713">
        <v>650</v>
      </c>
      <c r="Q138" s="713">
        <v>767.18</v>
      </c>
      <c r="R138" s="493">
        <v>650</v>
      </c>
      <c r="S138" s="904">
        <v>650</v>
      </c>
    </row>
    <row r="139" spans="1:19" x14ac:dyDescent="0.3">
      <c r="A139" s="244" t="s">
        <v>335</v>
      </c>
      <c r="B139" s="244"/>
      <c r="C139" s="244"/>
      <c r="D139" s="244"/>
      <c r="E139" s="1017">
        <v>4000</v>
      </c>
      <c r="F139" s="857">
        <v>4883.93</v>
      </c>
      <c r="G139" s="857">
        <v>4000</v>
      </c>
      <c r="H139" s="1017">
        <v>3295.61</v>
      </c>
      <c r="I139" s="1017">
        <v>4000</v>
      </c>
      <c r="J139" s="990">
        <v>4000</v>
      </c>
      <c r="K139" s="990">
        <v>4519.66</v>
      </c>
      <c r="L139" s="964">
        <v>3950</v>
      </c>
      <c r="M139" s="964">
        <v>3529.43</v>
      </c>
      <c r="N139" s="715">
        <v>4500</v>
      </c>
      <c r="O139" s="715">
        <v>3946.29</v>
      </c>
      <c r="P139" s="713">
        <v>4500</v>
      </c>
      <c r="Q139" s="713">
        <v>3760.1</v>
      </c>
      <c r="R139" s="493">
        <v>4000</v>
      </c>
      <c r="S139" s="904">
        <v>3630</v>
      </c>
    </row>
    <row r="140" spans="1:19" x14ac:dyDescent="0.3">
      <c r="A140" s="244" t="s">
        <v>350</v>
      </c>
      <c r="B140" s="244"/>
      <c r="C140" s="244"/>
      <c r="D140" s="244"/>
      <c r="E140" s="1017">
        <v>1600</v>
      </c>
      <c r="F140" s="857">
        <v>1600</v>
      </c>
      <c r="G140" s="857">
        <v>1600</v>
      </c>
      <c r="H140" s="1017">
        <v>1600</v>
      </c>
      <c r="I140" s="1017">
        <v>1600</v>
      </c>
      <c r="J140" s="990">
        <v>1550</v>
      </c>
      <c r="K140" s="990">
        <v>1550</v>
      </c>
      <c r="L140" s="964">
        <v>1545</v>
      </c>
      <c r="M140" s="964">
        <v>1549.92</v>
      </c>
      <c r="N140" s="715">
        <v>1500</v>
      </c>
      <c r="O140" s="715">
        <v>2410.7199999999998</v>
      </c>
      <c r="P140" s="713">
        <v>1500</v>
      </c>
      <c r="Q140" s="713">
        <v>1776.49</v>
      </c>
      <c r="R140" s="493">
        <v>1500</v>
      </c>
      <c r="S140" s="904">
        <v>1596</v>
      </c>
    </row>
    <row r="141" spans="1:19" x14ac:dyDescent="0.3">
      <c r="A141" s="462" t="s">
        <v>238</v>
      </c>
      <c r="B141" s="462"/>
      <c r="C141" s="462"/>
      <c r="D141" s="462"/>
      <c r="E141" s="1017">
        <v>5000</v>
      </c>
      <c r="F141" s="857">
        <v>5000</v>
      </c>
      <c r="G141" s="857">
        <v>5000</v>
      </c>
      <c r="H141" s="1017">
        <v>5000</v>
      </c>
      <c r="I141" s="1017">
        <v>5000</v>
      </c>
      <c r="J141" s="989">
        <v>5000</v>
      </c>
      <c r="K141" s="989">
        <v>5000</v>
      </c>
      <c r="L141" s="963">
        <v>5000</v>
      </c>
      <c r="M141" s="963">
        <v>5000</v>
      </c>
      <c r="N141" s="718">
        <v>4750</v>
      </c>
      <c r="O141" s="684">
        <v>4750</v>
      </c>
      <c r="P141" s="721">
        <v>4250</v>
      </c>
      <c r="Q141" s="721">
        <v>4250</v>
      </c>
      <c r="R141" s="722">
        <v>4250</v>
      </c>
      <c r="S141" s="904">
        <v>4250</v>
      </c>
    </row>
    <row r="142" spans="1:19" x14ac:dyDescent="0.3">
      <c r="A142" s="462" t="s">
        <v>109</v>
      </c>
      <c r="B142" s="462"/>
      <c r="C142" s="462"/>
      <c r="D142" s="462"/>
      <c r="E142" s="1017">
        <v>5700</v>
      </c>
      <c r="F142" s="857">
        <v>5700</v>
      </c>
      <c r="G142" s="857">
        <v>5700</v>
      </c>
      <c r="H142" s="1017">
        <v>5700</v>
      </c>
      <c r="I142" s="1017">
        <v>5700</v>
      </c>
      <c r="J142" s="989">
        <v>5700</v>
      </c>
      <c r="K142" s="989">
        <v>5700</v>
      </c>
      <c r="L142" s="963">
        <v>5665</v>
      </c>
      <c r="M142" s="963">
        <v>5665</v>
      </c>
      <c r="N142" s="718">
        <v>5500</v>
      </c>
      <c r="O142" s="718">
        <v>5500</v>
      </c>
      <c r="P142" s="721">
        <v>5300</v>
      </c>
      <c r="Q142" s="721">
        <v>5218.6000000000004</v>
      </c>
      <c r="R142" s="722">
        <v>5300</v>
      </c>
      <c r="S142" s="904">
        <v>6606</v>
      </c>
    </row>
    <row r="143" spans="1:19" x14ac:dyDescent="0.3">
      <c r="A143" s="244" t="s">
        <v>293</v>
      </c>
      <c r="B143" s="244"/>
      <c r="C143" s="244"/>
      <c r="D143" s="244"/>
      <c r="E143" s="1017">
        <v>1000</v>
      </c>
      <c r="F143" s="857">
        <v>1000</v>
      </c>
      <c r="G143" s="857">
        <v>1000</v>
      </c>
      <c r="H143" s="1017"/>
      <c r="I143" s="1017">
        <v>1500</v>
      </c>
      <c r="J143" s="990">
        <v>1500</v>
      </c>
      <c r="K143" s="990">
        <v>1496.12</v>
      </c>
      <c r="L143" s="964">
        <v>850</v>
      </c>
      <c r="M143" s="964">
        <v>521.74</v>
      </c>
      <c r="N143" s="715">
        <v>2150</v>
      </c>
      <c r="O143" s="718">
        <v>1315.64</v>
      </c>
      <c r="P143" s="713">
        <v>2000</v>
      </c>
      <c r="Q143" s="713">
        <v>624.4</v>
      </c>
      <c r="R143" s="493">
        <v>2000</v>
      </c>
      <c r="S143" s="904">
        <v>1021</v>
      </c>
    </row>
    <row r="144" spans="1:19" x14ac:dyDescent="0.3">
      <c r="A144" s="462" t="s">
        <v>454</v>
      </c>
      <c r="B144" s="462"/>
      <c r="C144" s="462"/>
      <c r="D144" s="462"/>
      <c r="E144" s="1017">
        <v>5000</v>
      </c>
      <c r="F144" s="857">
        <v>4943.6899999999996</v>
      </c>
      <c r="G144" s="857">
        <v>5000</v>
      </c>
      <c r="H144" s="1017">
        <v>5000</v>
      </c>
      <c r="I144" s="1017">
        <v>5000</v>
      </c>
      <c r="J144" s="989">
        <v>5000</v>
      </c>
      <c r="K144" s="989">
        <v>4591.12</v>
      </c>
      <c r="L144" s="963">
        <v>5000</v>
      </c>
      <c r="M144" s="963">
        <v>5000</v>
      </c>
      <c r="N144" s="718">
        <v>5000</v>
      </c>
      <c r="O144" s="718">
        <v>5000</v>
      </c>
      <c r="P144" s="721">
        <v>4150</v>
      </c>
      <c r="Q144" s="721">
        <v>4236</v>
      </c>
      <c r="R144" s="722">
        <v>4150</v>
      </c>
      <c r="S144" s="904">
        <v>5062</v>
      </c>
    </row>
    <row r="145" spans="1:19" x14ac:dyDescent="0.3">
      <c r="A145" s="462" t="s">
        <v>455</v>
      </c>
      <c r="B145" s="462"/>
      <c r="C145" s="462"/>
      <c r="D145" s="462"/>
      <c r="E145" s="1032">
        <v>1500</v>
      </c>
      <c r="F145" s="857">
        <v>1500</v>
      </c>
      <c r="G145" s="857">
        <v>1500</v>
      </c>
      <c r="H145" s="1032">
        <v>1450</v>
      </c>
      <c r="I145" s="1032">
        <v>1450</v>
      </c>
      <c r="J145" s="996">
        <v>1450</v>
      </c>
      <c r="K145" s="996">
        <v>1450</v>
      </c>
      <c r="L145" s="970">
        <v>1450</v>
      </c>
      <c r="M145" s="970">
        <v>1450</v>
      </c>
      <c r="N145" s="761">
        <v>1400</v>
      </c>
      <c r="O145" s="761">
        <v>1400</v>
      </c>
      <c r="P145" s="759">
        <v>1300</v>
      </c>
      <c r="Q145" s="759">
        <v>1300</v>
      </c>
      <c r="R145" s="760">
        <v>1300</v>
      </c>
      <c r="S145" s="910">
        <v>1466</v>
      </c>
    </row>
    <row r="146" spans="1:19" x14ac:dyDescent="0.3">
      <c r="A146" s="9" t="s">
        <v>320</v>
      </c>
      <c r="B146" s="49"/>
      <c r="C146" s="49"/>
      <c r="D146" s="49"/>
      <c r="E146" s="1019">
        <f>SUM(E135:E145)</f>
        <v>32670</v>
      </c>
      <c r="F146" s="1067">
        <f>SUM(F135:F145)</f>
        <v>32736.969999999998</v>
      </c>
      <c r="G146" s="1067">
        <v>32670</v>
      </c>
      <c r="H146" s="1019">
        <f>SUM(H135:H145)</f>
        <v>30695.24</v>
      </c>
      <c r="I146" s="1019">
        <f t="shared" ref="I146:S146" si="6">SUM(I135:I145)</f>
        <v>33220</v>
      </c>
      <c r="J146" s="991">
        <f t="shared" si="6"/>
        <v>33170</v>
      </c>
      <c r="K146" s="991">
        <f t="shared" si="6"/>
        <v>33282.14</v>
      </c>
      <c r="L146" s="965">
        <v>32370</v>
      </c>
      <c r="M146" s="965">
        <f>SUM(M135:M145)</f>
        <v>31210.140000000003</v>
      </c>
      <c r="N146" s="730">
        <f t="shared" si="6"/>
        <v>33450</v>
      </c>
      <c r="O146" s="730">
        <f t="shared" si="6"/>
        <v>32723.599999999999</v>
      </c>
      <c r="P146" s="726">
        <f t="shared" si="6"/>
        <v>31450</v>
      </c>
      <c r="Q146" s="726">
        <f t="shared" si="6"/>
        <v>29946.42</v>
      </c>
      <c r="R146" s="727">
        <f t="shared" si="6"/>
        <v>30950</v>
      </c>
      <c r="S146" s="906">
        <f t="shared" si="6"/>
        <v>32436</v>
      </c>
    </row>
    <row r="147" spans="1:19" s="153" customFormat="1" x14ac:dyDescent="0.3">
      <c r="A147" s="150"/>
      <c r="B147" s="150"/>
      <c r="C147" s="150"/>
      <c r="D147" s="150"/>
      <c r="E147" s="1017"/>
      <c r="F147" s="857"/>
      <c r="G147" s="857"/>
      <c r="H147" s="1017"/>
      <c r="I147" s="1017"/>
      <c r="J147" s="989"/>
      <c r="K147" s="989"/>
      <c r="L147" s="963"/>
      <c r="M147" s="963"/>
      <c r="N147" s="670"/>
      <c r="O147" s="670"/>
      <c r="P147" s="150"/>
      <c r="Q147" s="150"/>
      <c r="R147" s="1044"/>
      <c r="S147" s="904"/>
    </row>
    <row r="148" spans="1:19" x14ac:dyDescent="0.3">
      <c r="A148" s="9" t="s">
        <v>116</v>
      </c>
      <c r="B148" s="49"/>
      <c r="C148" s="49"/>
      <c r="D148" s="49"/>
      <c r="E148" s="1017"/>
      <c r="F148" s="857"/>
      <c r="G148" s="857"/>
      <c r="H148" s="1017"/>
      <c r="I148" s="1017"/>
      <c r="J148" s="990"/>
      <c r="K148" s="990"/>
      <c r="L148" s="964"/>
      <c r="M148" s="964"/>
      <c r="N148" s="654"/>
      <c r="O148" s="654"/>
      <c r="P148" s="49"/>
      <c r="Q148" s="49"/>
      <c r="R148" s="125"/>
      <c r="S148" s="904"/>
    </row>
    <row r="149" spans="1:19" x14ac:dyDescent="0.3">
      <c r="A149" s="244" t="s">
        <v>212</v>
      </c>
      <c r="B149" s="462"/>
      <c r="C149" s="462"/>
      <c r="D149" s="246"/>
      <c r="E149" s="1021">
        <v>0</v>
      </c>
      <c r="F149" s="857"/>
      <c r="G149" s="857"/>
      <c r="H149" s="1021"/>
      <c r="I149" s="1021">
        <v>0</v>
      </c>
      <c r="J149" s="993">
        <v>0</v>
      </c>
      <c r="K149" s="993"/>
      <c r="L149" s="967">
        <v>0</v>
      </c>
      <c r="M149" s="967">
        <v>0</v>
      </c>
      <c r="N149" s="876">
        <v>100</v>
      </c>
      <c r="O149" s="876">
        <v>0</v>
      </c>
      <c r="P149" s="763">
        <v>100</v>
      </c>
      <c r="Q149" s="763">
        <v>14.49</v>
      </c>
      <c r="R149" s="764"/>
      <c r="S149" s="911">
        <v>1932</v>
      </c>
    </row>
    <row r="150" spans="1:19" x14ac:dyDescent="0.3">
      <c r="A150" s="462" t="s">
        <v>385</v>
      </c>
      <c r="B150" s="462"/>
      <c r="C150" s="670"/>
      <c r="D150" s="246"/>
      <c r="E150" s="1021">
        <v>8800</v>
      </c>
      <c r="F150" s="857">
        <v>8620</v>
      </c>
      <c r="G150" s="857">
        <v>8645</v>
      </c>
      <c r="H150" s="1021">
        <v>8620</v>
      </c>
      <c r="I150" s="1021">
        <v>8000</v>
      </c>
      <c r="J150" s="993">
        <v>8000</v>
      </c>
      <c r="K150" s="993">
        <v>8545.7099999999991</v>
      </c>
      <c r="L150" s="967">
        <v>8000</v>
      </c>
      <c r="M150" s="967">
        <v>0</v>
      </c>
      <c r="N150" s="876">
        <v>7000</v>
      </c>
      <c r="O150" s="876">
        <v>6385</v>
      </c>
      <c r="P150" s="763">
        <v>7000</v>
      </c>
      <c r="Q150" s="763">
        <v>9952.11</v>
      </c>
      <c r="R150" s="764">
        <v>10000</v>
      </c>
      <c r="S150" s="911">
        <v>6785</v>
      </c>
    </row>
    <row r="151" spans="1:19" x14ac:dyDescent="0.3">
      <c r="A151" s="9" t="s">
        <v>183</v>
      </c>
      <c r="B151" s="49"/>
      <c r="C151" s="49"/>
      <c r="D151" s="49"/>
      <c r="E151" s="1033">
        <f t="shared" ref="E151:S151" si="7">SUM(E149:E150)</f>
        <v>8800</v>
      </c>
      <c r="F151" s="1067">
        <f>F150</f>
        <v>8620</v>
      </c>
      <c r="G151" s="1067">
        <v>8645</v>
      </c>
      <c r="H151" s="1033">
        <f>SUM(H150)</f>
        <v>8620</v>
      </c>
      <c r="I151" s="1033">
        <f t="shared" ref="I151" si="8">SUM(I149:I150)</f>
        <v>8000</v>
      </c>
      <c r="J151" s="995">
        <f t="shared" si="7"/>
        <v>8000</v>
      </c>
      <c r="K151" s="995">
        <f t="shared" si="7"/>
        <v>8545.7099999999991</v>
      </c>
      <c r="L151" s="969">
        <v>8000</v>
      </c>
      <c r="M151" s="969">
        <f>SUM(M149+M150)</f>
        <v>0</v>
      </c>
      <c r="N151" s="747">
        <f t="shared" si="7"/>
        <v>7100</v>
      </c>
      <c r="O151" s="747">
        <f t="shared" si="7"/>
        <v>6385</v>
      </c>
      <c r="P151" s="744">
        <f t="shared" si="7"/>
        <v>7100</v>
      </c>
      <c r="Q151" s="744">
        <f t="shared" si="7"/>
        <v>9966.6</v>
      </c>
      <c r="R151" s="745">
        <f t="shared" si="7"/>
        <v>10000</v>
      </c>
      <c r="S151" s="909">
        <f t="shared" si="7"/>
        <v>8717</v>
      </c>
    </row>
    <row r="152" spans="1:19" s="153" customFormat="1" x14ac:dyDescent="0.3">
      <c r="A152" s="309"/>
      <c r="B152" s="150"/>
      <c r="C152" s="150"/>
      <c r="D152" s="150"/>
      <c r="E152" s="1017"/>
      <c r="F152" s="857"/>
      <c r="G152" s="857"/>
      <c r="H152" s="1017"/>
      <c r="I152" s="1017"/>
      <c r="J152" s="989"/>
      <c r="K152" s="989"/>
      <c r="L152" s="963"/>
      <c r="M152" s="963"/>
      <c r="N152" s="670"/>
      <c r="O152" s="670"/>
      <c r="P152" s="150"/>
      <c r="Q152" s="150"/>
      <c r="R152" s="1044"/>
      <c r="S152" s="904"/>
    </row>
    <row r="153" spans="1:19" x14ac:dyDescent="0.3">
      <c r="A153" s="9" t="s">
        <v>371</v>
      </c>
      <c r="B153" s="49"/>
      <c r="C153" s="49"/>
      <c r="D153" s="49"/>
      <c r="E153" s="1017"/>
      <c r="F153" s="857"/>
      <c r="G153" s="857"/>
      <c r="H153" s="1017"/>
      <c r="I153" s="1017"/>
      <c r="J153" s="990"/>
      <c r="K153" s="990"/>
      <c r="L153" s="964"/>
      <c r="M153" s="964"/>
      <c r="N153" s="654"/>
      <c r="O153" s="654"/>
      <c r="P153" s="49"/>
      <c r="Q153" s="49"/>
      <c r="R153" s="125"/>
      <c r="S153" s="904"/>
    </row>
    <row r="154" spans="1:19" x14ac:dyDescent="0.3">
      <c r="A154" s="244" t="s">
        <v>370</v>
      </c>
      <c r="B154" s="244"/>
      <c r="C154" s="244"/>
      <c r="D154" s="244"/>
      <c r="E154" s="1032">
        <v>15400</v>
      </c>
      <c r="F154" s="1055">
        <v>12813.3</v>
      </c>
      <c r="G154" s="1055">
        <v>26900</v>
      </c>
      <c r="H154" s="1032">
        <v>15945.27</v>
      </c>
      <c r="I154" s="1032">
        <v>26900</v>
      </c>
      <c r="J154" s="997">
        <v>25200</v>
      </c>
      <c r="K154" s="997">
        <v>34999.39</v>
      </c>
      <c r="L154" s="971">
        <v>12000</v>
      </c>
      <c r="M154" s="971">
        <v>29925.759999999998</v>
      </c>
      <c r="N154" s="754">
        <v>18000</v>
      </c>
      <c r="O154" s="754">
        <v>46290.66</v>
      </c>
      <c r="P154" s="750">
        <v>16000</v>
      </c>
      <c r="Q154" s="750">
        <v>10003.94</v>
      </c>
      <c r="R154" s="751">
        <v>20000</v>
      </c>
      <c r="S154" s="910">
        <v>19269</v>
      </c>
    </row>
    <row r="155" spans="1:19" x14ac:dyDescent="0.3">
      <c r="A155" s="49" t="s">
        <v>120</v>
      </c>
      <c r="B155" s="49"/>
      <c r="C155" s="49"/>
      <c r="D155" s="49"/>
      <c r="E155" s="1017"/>
      <c r="F155" s="857"/>
      <c r="G155" s="857"/>
      <c r="H155" s="1017"/>
      <c r="I155" s="1017"/>
      <c r="J155" s="990"/>
      <c r="K155" s="990"/>
      <c r="L155" s="964"/>
      <c r="M155" s="964"/>
      <c r="N155" s="654"/>
      <c r="O155" s="654"/>
      <c r="P155" s="49"/>
      <c r="Q155" s="49"/>
      <c r="R155" s="125"/>
      <c r="S155" s="904"/>
    </row>
    <row r="156" spans="1:19" x14ac:dyDescent="0.3">
      <c r="A156" s="16" t="s">
        <v>242</v>
      </c>
      <c r="B156" s="49"/>
      <c r="C156" s="49"/>
      <c r="D156" s="49"/>
      <c r="E156" s="1017"/>
      <c r="F156" s="857"/>
      <c r="G156" s="857"/>
      <c r="H156" s="1017"/>
      <c r="I156" s="1017"/>
      <c r="J156" s="990"/>
      <c r="K156" s="990"/>
      <c r="L156" s="964"/>
      <c r="M156" s="964"/>
      <c r="N156" s="654"/>
      <c r="O156" s="654"/>
      <c r="P156" s="49"/>
      <c r="Q156" s="49"/>
      <c r="R156" s="125"/>
      <c r="S156" s="904"/>
    </row>
    <row r="157" spans="1:19" x14ac:dyDescent="0.3">
      <c r="A157" s="387" t="s">
        <v>492</v>
      </c>
      <c r="B157" s="244"/>
      <c r="C157" s="244"/>
      <c r="D157" s="244"/>
      <c r="E157" s="1017">
        <v>0</v>
      </c>
      <c r="F157" s="857">
        <v>3303</v>
      </c>
      <c r="G157" s="857"/>
      <c r="H157" s="1017">
        <v>2108.34</v>
      </c>
      <c r="I157" s="1017">
        <v>0</v>
      </c>
      <c r="J157" s="990">
        <v>0</v>
      </c>
      <c r="K157" s="990">
        <v>-50</v>
      </c>
      <c r="L157" s="964">
        <v>0</v>
      </c>
      <c r="M157" s="964">
        <v>-2803.52</v>
      </c>
      <c r="N157" s="718">
        <v>3000</v>
      </c>
      <c r="O157" s="718">
        <v>-249.84</v>
      </c>
      <c r="P157" s="721">
        <v>100</v>
      </c>
      <c r="Q157" s="721">
        <v>116.82</v>
      </c>
      <c r="R157" s="722"/>
      <c r="S157" s="904">
        <v>9292</v>
      </c>
    </row>
    <row r="158" spans="1:19" x14ac:dyDescent="0.3">
      <c r="A158" s="387" t="s">
        <v>269</v>
      </c>
      <c r="B158" s="244"/>
      <c r="C158" s="244"/>
      <c r="D158" s="244"/>
      <c r="E158" s="1017">
        <v>0</v>
      </c>
      <c r="F158" s="857">
        <v>229.7</v>
      </c>
      <c r="G158" s="857"/>
      <c r="H158" s="1017">
        <v>1256.57</v>
      </c>
      <c r="I158" s="1017">
        <v>0</v>
      </c>
      <c r="J158" s="990">
        <v>0</v>
      </c>
      <c r="K158" s="990">
        <v>3283</v>
      </c>
      <c r="L158" s="964">
        <v>0</v>
      </c>
      <c r="M158" s="964">
        <v>-4772</v>
      </c>
      <c r="N158" s="715">
        <v>1000</v>
      </c>
      <c r="O158" s="715">
        <v>6012</v>
      </c>
      <c r="P158" s="713">
        <v>1000</v>
      </c>
      <c r="Q158" s="713">
        <v>83.52</v>
      </c>
      <c r="R158" s="493"/>
      <c r="S158" s="904">
        <v>841.85</v>
      </c>
    </row>
    <row r="159" spans="1:19" x14ac:dyDescent="0.3">
      <c r="A159" s="244" t="s">
        <v>268</v>
      </c>
      <c r="B159" s="244"/>
      <c r="C159" s="244"/>
      <c r="D159" s="244"/>
      <c r="E159" s="1017">
        <v>11200</v>
      </c>
      <c r="F159" s="857"/>
      <c r="G159" s="857">
        <v>11300</v>
      </c>
      <c r="H159" s="1017">
        <v>8231.5499999999993</v>
      </c>
      <c r="I159" s="1017">
        <f>I50</f>
        <v>0</v>
      </c>
      <c r="J159" s="990">
        <v>28750</v>
      </c>
      <c r="K159" s="990">
        <v>31766.16</v>
      </c>
      <c r="L159" s="964">
        <v>31387.5</v>
      </c>
      <c r="M159" s="964">
        <v>23190.5</v>
      </c>
      <c r="N159" s="718">
        <v>19500</v>
      </c>
      <c r="O159" s="718">
        <v>23750.58</v>
      </c>
      <c r="P159" s="721">
        <v>40500</v>
      </c>
      <c r="Q159" s="721">
        <v>22301.06</v>
      </c>
      <c r="R159" s="493">
        <v>28960</v>
      </c>
      <c r="S159" s="904">
        <v>30326</v>
      </c>
    </row>
    <row r="160" spans="1:19" x14ac:dyDescent="0.3">
      <c r="A160" s="902" t="s">
        <v>458</v>
      </c>
      <c r="B160" s="937">
        <v>13500</v>
      </c>
      <c r="C160" s="937"/>
      <c r="D160" s="920">
        <v>1</v>
      </c>
      <c r="E160" s="1017"/>
      <c r="F160" s="857"/>
      <c r="G160" s="857"/>
      <c r="H160" s="1017"/>
      <c r="I160" s="1017"/>
      <c r="J160" s="989"/>
      <c r="K160" s="989"/>
      <c r="L160" s="963"/>
      <c r="M160" s="963"/>
      <c r="N160" s="878"/>
      <c r="O160" s="878"/>
      <c r="P160" s="721">
        <f>+D160*B160</f>
        <v>13500</v>
      </c>
      <c r="Q160" s="721"/>
      <c r="R160" s="722">
        <v>14000</v>
      </c>
      <c r="S160" s="904"/>
    </row>
    <row r="161" spans="1:19" x14ac:dyDescent="0.3">
      <c r="A161" s="902" t="s">
        <v>459</v>
      </c>
      <c r="B161" s="937">
        <v>13000</v>
      </c>
      <c r="C161" s="937"/>
      <c r="D161" s="920">
        <v>0.5</v>
      </c>
      <c r="E161" s="1017"/>
      <c r="F161" s="857"/>
      <c r="G161" s="857"/>
      <c r="H161" s="1017"/>
      <c r="I161" s="1017"/>
      <c r="J161" s="989"/>
      <c r="K161" s="989"/>
      <c r="L161" s="963"/>
      <c r="M161" s="963"/>
      <c r="N161" s="718">
        <f>SUM(B161*D161)</f>
        <v>6500</v>
      </c>
      <c r="O161" s="718"/>
      <c r="P161" s="721"/>
      <c r="Q161" s="721"/>
      <c r="R161" s="722"/>
      <c r="S161" s="904"/>
    </row>
    <row r="162" spans="1:19" x14ac:dyDescent="0.3">
      <c r="A162" s="902" t="s">
        <v>487</v>
      </c>
      <c r="B162" s="937">
        <f>B14</f>
        <v>12555</v>
      </c>
      <c r="C162" s="937"/>
      <c r="D162" s="920">
        <v>0.5</v>
      </c>
      <c r="E162" s="1017"/>
      <c r="F162" s="857"/>
      <c r="G162" s="857"/>
      <c r="H162" s="1017"/>
      <c r="I162" s="1017"/>
      <c r="J162" s="989"/>
      <c r="K162" s="989"/>
      <c r="L162" s="963">
        <v>6277.5</v>
      </c>
      <c r="M162" s="963"/>
      <c r="N162" s="718"/>
      <c r="O162" s="718"/>
      <c r="P162" s="721"/>
      <c r="Q162" s="721"/>
      <c r="R162" s="722"/>
      <c r="S162" s="904"/>
    </row>
    <row r="163" spans="1:19" x14ac:dyDescent="0.3">
      <c r="A163" s="902" t="s">
        <v>496</v>
      </c>
      <c r="B163" s="937">
        <v>11500</v>
      </c>
      <c r="C163" s="937"/>
      <c r="D163" s="920">
        <v>0.5</v>
      </c>
      <c r="E163" s="1017"/>
      <c r="F163" s="857"/>
      <c r="G163" s="857"/>
      <c r="H163" s="1017"/>
      <c r="I163" s="1017"/>
      <c r="J163" s="989">
        <v>5750</v>
      </c>
      <c r="K163" s="989"/>
      <c r="L163" s="963"/>
      <c r="M163" s="963"/>
      <c r="N163" s="718"/>
      <c r="O163" s="718"/>
      <c r="P163" s="721"/>
      <c r="Q163" s="721"/>
      <c r="R163" s="722"/>
      <c r="S163" s="904"/>
    </row>
    <row r="164" spans="1:19" x14ac:dyDescent="0.3">
      <c r="A164" s="902" t="s">
        <v>518</v>
      </c>
      <c r="B164" s="937">
        <v>11400</v>
      </c>
      <c r="C164" s="937"/>
      <c r="D164" s="920">
        <v>0.5</v>
      </c>
      <c r="E164" s="1017"/>
      <c r="F164" s="857"/>
      <c r="G164" s="857"/>
      <c r="H164" s="1017"/>
      <c r="I164" s="1017">
        <v>5700</v>
      </c>
      <c r="J164" s="989"/>
      <c r="K164" s="989"/>
      <c r="L164" s="963"/>
      <c r="M164" s="963"/>
      <c r="N164" s="718"/>
      <c r="O164" s="718"/>
      <c r="P164" s="721"/>
      <c r="Q164" s="721"/>
      <c r="R164" s="722"/>
      <c r="S164" s="904"/>
    </row>
    <row r="165" spans="1:19" x14ac:dyDescent="0.3">
      <c r="A165" s="902" t="s">
        <v>520</v>
      </c>
      <c r="B165" s="937">
        <f>B17</f>
        <v>11300</v>
      </c>
      <c r="C165" s="937"/>
      <c r="D165" s="920">
        <v>0.5</v>
      </c>
      <c r="E165" s="1017"/>
      <c r="F165" s="857"/>
      <c r="G165" s="857">
        <v>5500</v>
      </c>
      <c r="H165" s="1017"/>
      <c r="I165" s="1017"/>
      <c r="J165" s="989"/>
      <c r="K165" s="989"/>
      <c r="L165" s="963"/>
      <c r="M165" s="963"/>
      <c r="N165" s="718"/>
      <c r="O165" s="718"/>
      <c r="P165" s="721"/>
      <c r="Q165" s="721"/>
      <c r="R165" s="722"/>
      <c r="S165" s="904"/>
    </row>
    <row r="166" spans="1:19" x14ac:dyDescent="0.3">
      <c r="A166" s="902" t="s">
        <v>530</v>
      </c>
      <c r="B166" s="937">
        <v>11200</v>
      </c>
      <c r="C166" s="937"/>
      <c r="D166" s="920">
        <v>0.5</v>
      </c>
      <c r="E166" s="1017">
        <f>B166*D166</f>
        <v>5600</v>
      </c>
      <c r="H166" s="1017"/>
      <c r="I166" s="1017"/>
      <c r="J166" s="989"/>
      <c r="K166" s="989"/>
      <c r="L166" s="963"/>
      <c r="M166" s="963"/>
      <c r="N166" s="718"/>
      <c r="O166" s="718"/>
      <c r="P166" s="721"/>
      <c r="Q166" s="721"/>
      <c r="R166" s="722"/>
      <c r="S166" s="904"/>
    </row>
    <row r="167" spans="1:19" x14ac:dyDescent="0.3">
      <c r="A167" s="938" t="s">
        <v>124</v>
      </c>
      <c r="B167" s="918"/>
      <c r="C167" s="918"/>
      <c r="D167" s="918"/>
      <c r="E167" s="1032">
        <v>5950</v>
      </c>
      <c r="F167" s="1055">
        <v>6162.52</v>
      </c>
      <c r="G167" s="1055">
        <v>6000</v>
      </c>
      <c r="H167" s="1032">
        <v>5950.38</v>
      </c>
      <c r="I167" s="1032">
        <v>7500</v>
      </c>
      <c r="J167" s="997">
        <v>7500</v>
      </c>
      <c r="K167" s="997">
        <v>8050.66</v>
      </c>
      <c r="L167" s="971">
        <v>9500</v>
      </c>
      <c r="M167" s="971">
        <v>8242.82</v>
      </c>
      <c r="N167" s="754">
        <v>10000</v>
      </c>
      <c r="O167" s="754">
        <v>8020.97</v>
      </c>
      <c r="P167" s="750">
        <v>10000</v>
      </c>
      <c r="Q167" s="750">
        <v>8326.86</v>
      </c>
      <c r="R167" s="751">
        <v>10500</v>
      </c>
      <c r="S167" s="883">
        <v>9108</v>
      </c>
    </row>
    <row r="168" spans="1:19" x14ac:dyDescent="0.3">
      <c r="A168" s="16" t="s">
        <v>125</v>
      </c>
      <c r="B168" s="49"/>
      <c r="C168" s="49"/>
      <c r="D168" s="49"/>
      <c r="E168" s="1017">
        <f>SUM(E157:E167)</f>
        <v>22750</v>
      </c>
      <c r="F168" s="857"/>
      <c r="G168" s="857">
        <v>22800</v>
      </c>
      <c r="H168" s="1017">
        <f>SUM(H157:H167)</f>
        <v>17546.84</v>
      </c>
      <c r="I168" s="1017">
        <f>SUM(I157:I167)</f>
        <v>13200</v>
      </c>
      <c r="J168" s="990">
        <f>SUM(J157:J167)</f>
        <v>42000</v>
      </c>
      <c r="K168" s="990">
        <f>SUM(K157:K167)</f>
        <v>43049.820000000007</v>
      </c>
      <c r="L168" s="964">
        <v>47165</v>
      </c>
      <c r="M168" s="964">
        <f>SUM(M157:M167)</f>
        <v>23857.8</v>
      </c>
      <c r="N168" s="736">
        <f>SUM(N158:N167)-N157</f>
        <v>34000</v>
      </c>
      <c r="O168" s="736">
        <f>SUM(O158:O167)-O157</f>
        <v>38033.39</v>
      </c>
      <c r="P168" s="733">
        <f>SUM(P158:P167)-P157</f>
        <v>64900</v>
      </c>
      <c r="Q168" s="733">
        <f>SUM(Q158:Q167)-Q157</f>
        <v>30594.620000000003</v>
      </c>
      <c r="R168" s="734">
        <f>SUM(R157:R167)</f>
        <v>53460</v>
      </c>
      <c r="S168" s="907">
        <f>SUM(S158:S167)-S157</f>
        <v>30983.85</v>
      </c>
    </row>
    <row r="169" spans="1:19" x14ac:dyDescent="0.3">
      <c r="A169" s="48"/>
      <c r="B169" s="49"/>
      <c r="C169" s="49"/>
      <c r="D169" s="49"/>
      <c r="E169" s="1017"/>
      <c r="F169" s="857"/>
      <c r="G169" s="857"/>
      <c r="H169" s="1017"/>
      <c r="I169" s="1017"/>
      <c r="J169" s="990"/>
      <c r="K169" s="990"/>
      <c r="L169" s="964"/>
      <c r="M169" s="964"/>
      <c r="N169" s="715"/>
      <c r="O169" s="715"/>
      <c r="P169" s="713"/>
      <c r="Q169" s="713"/>
      <c r="R169" s="125"/>
      <c r="S169" s="904"/>
    </row>
    <row r="170" spans="1:19" ht="16.2" thickBot="1" x14ac:dyDescent="0.35">
      <c r="A170" s="16" t="s">
        <v>126</v>
      </c>
      <c r="B170" s="49"/>
      <c r="C170" s="49"/>
      <c r="D170" s="898"/>
      <c r="E170" s="1034">
        <f>E99+E110+E132+E146+E151+E168+E154</f>
        <v>751176</v>
      </c>
      <c r="F170" s="1056">
        <f>F99+F110+F132+F146+F151+F154</f>
        <v>706472.71</v>
      </c>
      <c r="G170" s="1056">
        <v>795069.03</v>
      </c>
      <c r="H170" s="1034">
        <f>H99+H110+H132+H146+H151+H168+H154</f>
        <v>730870.02</v>
      </c>
      <c r="I170" s="1034">
        <f>I99+I110+I132+I146+I151+I168+I154</f>
        <v>766097</v>
      </c>
      <c r="J170" s="998">
        <f>J99+J110+J132+J146+J151+J168+J154</f>
        <v>762620</v>
      </c>
      <c r="K170" s="998">
        <f>K99+K110+K132+K146+K151+K168+K154</f>
        <v>730268.98999999987</v>
      </c>
      <c r="L170" s="972">
        <v>771445</v>
      </c>
      <c r="M170" s="773">
        <f t="shared" ref="M170:S170" si="9">M99+M110+M132+M146+M151+M168+M154</f>
        <v>717267.89</v>
      </c>
      <c r="N170" s="773">
        <f t="shared" si="9"/>
        <v>804602</v>
      </c>
      <c r="O170" s="773">
        <f t="shared" si="9"/>
        <v>792789.57000000007</v>
      </c>
      <c r="P170" s="771">
        <f t="shared" si="9"/>
        <v>782239</v>
      </c>
      <c r="Q170" s="771">
        <f t="shared" si="9"/>
        <v>717535.21</v>
      </c>
      <c r="R170" s="771">
        <f t="shared" si="9"/>
        <v>761865</v>
      </c>
      <c r="S170" s="912">
        <f t="shared" si="9"/>
        <v>705755.85</v>
      </c>
    </row>
    <row r="171" spans="1:19" ht="16.2" thickTop="1" x14ac:dyDescent="0.3">
      <c r="A171" s="48"/>
      <c r="B171" s="49"/>
      <c r="C171" s="49"/>
      <c r="D171" s="49"/>
      <c r="E171" s="1017"/>
      <c r="F171" s="857"/>
      <c r="G171" s="857"/>
      <c r="H171" s="1017"/>
      <c r="I171" s="1017"/>
      <c r="J171" s="990"/>
      <c r="K171" s="990"/>
      <c r="L171" s="964"/>
      <c r="M171" s="964"/>
      <c r="N171" s="715"/>
      <c r="O171" s="715"/>
      <c r="P171" s="713"/>
      <c r="Q171" s="713"/>
      <c r="R171" s="125"/>
      <c r="S171" s="904"/>
    </row>
    <row r="172" spans="1:19" x14ac:dyDescent="0.3">
      <c r="A172" s="16" t="s">
        <v>127</v>
      </c>
      <c r="E172" s="1031"/>
      <c r="F172" s="857"/>
      <c r="G172" s="857"/>
      <c r="H172" s="1031"/>
      <c r="I172" s="1031"/>
      <c r="J172" s="992"/>
      <c r="K172" s="992"/>
      <c r="L172" s="966"/>
      <c r="M172" s="966"/>
      <c r="N172" s="710"/>
      <c r="O172" s="710"/>
      <c r="P172" s="776"/>
      <c r="Q172" s="776"/>
      <c r="R172" s="886"/>
      <c r="S172" s="913"/>
    </row>
    <row r="173" spans="1:19" ht="16.2" thickBot="1" x14ac:dyDescent="0.35">
      <c r="A173" s="16" t="s">
        <v>128</v>
      </c>
      <c r="B173" s="49"/>
      <c r="C173" s="49"/>
      <c r="D173" s="49"/>
      <c r="E173" s="1035">
        <f>E64-E170</f>
        <v>275</v>
      </c>
      <c r="F173" s="1056">
        <f>F64-F170</f>
        <v>14048.930000000051</v>
      </c>
      <c r="G173" s="1056">
        <v>-10789.03</v>
      </c>
      <c r="H173" s="1035">
        <f>H64-H170</f>
        <v>6303.3000000000466</v>
      </c>
      <c r="I173" s="1035">
        <f>I64-I170</f>
        <v>1503</v>
      </c>
      <c r="J173" s="999">
        <f>J64-J170</f>
        <v>20</v>
      </c>
      <c r="K173" s="999">
        <f>K64-K170</f>
        <v>14420.590000000084</v>
      </c>
      <c r="L173" s="973">
        <v>145</v>
      </c>
      <c r="M173" s="782">
        <f t="shared" ref="M173:S173" si="10">M64-M170</f>
        <v>15614.790000000037</v>
      </c>
      <c r="N173" s="782">
        <f t="shared" si="10"/>
        <v>4048</v>
      </c>
      <c r="O173" s="782">
        <f t="shared" si="10"/>
        <v>-37907.580000000191</v>
      </c>
      <c r="P173" s="779">
        <f t="shared" si="10"/>
        <v>9211</v>
      </c>
      <c r="Q173" s="779">
        <f t="shared" si="10"/>
        <v>41607.080000000075</v>
      </c>
      <c r="R173" s="780">
        <f t="shared" si="10"/>
        <v>21145</v>
      </c>
      <c r="S173" s="914">
        <f t="shared" si="10"/>
        <v>37092.150000000023</v>
      </c>
    </row>
    <row r="174" spans="1:19" ht="16.2" thickTop="1" x14ac:dyDescent="0.3">
      <c r="A174" s="704"/>
      <c r="B174" s="49"/>
      <c r="C174" s="49"/>
      <c r="D174" s="49"/>
      <c r="E174" s="1027"/>
      <c r="F174" s="1027"/>
      <c r="G174" s="1027"/>
      <c r="H174" s="1027"/>
      <c r="I174" s="1027"/>
      <c r="J174" s="986"/>
      <c r="K174" s="986"/>
      <c r="L174" s="960"/>
      <c r="M174" s="960"/>
      <c r="N174" s="654"/>
      <c r="O174" s="654"/>
      <c r="P174" s="49"/>
      <c r="Q174" s="49"/>
      <c r="R174" s="125"/>
      <c r="S174" s="904"/>
    </row>
    <row r="175" spans="1:19" ht="16.2" thickBot="1" x14ac:dyDescent="0.35">
      <c r="A175" s="104"/>
      <c r="B175" s="105"/>
      <c r="C175" s="105"/>
      <c r="D175" s="105"/>
      <c r="E175" s="1028"/>
      <c r="F175" s="1028"/>
      <c r="G175" s="1028"/>
      <c r="H175" s="1028"/>
      <c r="I175" s="1028"/>
      <c r="J175" s="1000"/>
      <c r="K175" s="1000"/>
      <c r="L175" s="974"/>
      <c r="M175" s="974"/>
      <c r="N175" s="677"/>
      <c r="O175" s="677"/>
      <c r="P175" s="105"/>
      <c r="Q175" s="105"/>
      <c r="R175" s="786"/>
      <c r="S175" s="915"/>
    </row>
    <row r="176" spans="1:19" ht="16.2" thickTop="1" x14ac:dyDescent="0.3">
      <c r="A176" s="19" t="s">
        <v>129</v>
      </c>
      <c r="B176" s="87"/>
      <c r="C176" s="87"/>
      <c r="D176" s="87"/>
      <c r="E176" s="1029"/>
      <c r="F176" s="1029"/>
      <c r="G176" s="1029"/>
      <c r="H176" s="1029"/>
      <c r="I176" s="1029"/>
      <c r="J176" s="1001"/>
      <c r="K176" s="1001"/>
      <c r="L176" s="975"/>
      <c r="M176" s="975"/>
      <c r="N176" s="678"/>
      <c r="O176" s="678"/>
      <c r="P176" s="87"/>
      <c r="Q176" s="87"/>
      <c r="R176" s="792"/>
      <c r="S176" s="916"/>
    </row>
    <row r="177" spans="1:19" x14ac:dyDescent="0.3">
      <c r="A177" s="48"/>
      <c r="B177" s="49"/>
      <c r="C177" s="49"/>
      <c r="D177" s="49"/>
      <c r="E177" s="1027"/>
      <c r="F177" s="1027"/>
      <c r="G177" s="1027"/>
      <c r="H177" s="1027"/>
      <c r="I177" s="1027"/>
      <c r="J177" s="986"/>
      <c r="K177" s="986"/>
      <c r="L177" s="960"/>
      <c r="M177" s="960"/>
      <c r="N177" s="715"/>
      <c r="O177" s="715"/>
      <c r="P177" s="713"/>
      <c r="Q177" s="713"/>
      <c r="R177" s="125"/>
      <c r="S177" s="904"/>
    </row>
    <row r="178" spans="1:19" x14ac:dyDescent="0.3">
      <c r="A178" s="89" t="s">
        <v>323</v>
      </c>
      <c r="B178" s="462"/>
      <c r="C178" s="462"/>
      <c r="D178" s="462"/>
      <c r="E178" s="1017">
        <v>34953</v>
      </c>
      <c r="F178" s="1068">
        <f>H202</f>
        <v>70408.759999999995</v>
      </c>
      <c r="G178" s="1068">
        <v>62653</v>
      </c>
      <c r="H178" s="1017">
        <f>K202</f>
        <v>78648.73</v>
      </c>
      <c r="I178" s="1017">
        <v>42850</v>
      </c>
      <c r="J178" s="989">
        <v>58100</v>
      </c>
      <c r="K178" s="989">
        <f>M202</f>
        <v>81941.19</v>
      </c>
      <c r="L178" s="944">
        <v>53500</v>
      </c>
      <c r="M178" s="944">
        <v>75462.2</v>
      </c>
      <c r="N178" s="718">
        <v>74740</v>
      </c>
      <c r="O178" s="718">
        <v>80907.75</v>
      </c>
      <c r="P178" s="713">
        <v>65490</v>
      </c>
      <c r="Q178" s="713">
        <v>65490.12</v>
      </c>
      <c r="R178" s="493">
        <v>60824</v>
      </c>
      <c r="S178" s="904">
        <v>69216</v>
      </c>
    </row>
    <row r="179" spans="1:19" x14ac:dyDescent="0.3">
      <c r="A179" s="89" t="s">
        <v>525</v>
      </c>
      <c r="B179" s="462"/>
      <c r="C179" s="462"/>
      <c r="D179" s="462"/>
      <c r="E179" s="1017">
        <v>7827.07</v>
      </c>
      <c r="F179" s="1068"/>
      <c r="G179" s="1068"/>
      <c r="H179" s="1017"/>
      <c r="I179" s="1017">
        <v>45803.69</v>
      </c>
      <c r="J179" s="989"/>
      <c r="K179" s="989"/>
      <c r="L179" s="944"/>
      <c r="M179" s="944"/>
      <c r="N179" s="718"/>
      <c r="O179" s="718"/>
      <c r="P179" s="713"/>
      <c r="Q179" s="713"/>
      <c r="R179" s="493"/>
      <c r="S179" s="904"/>
    </row>
    <row r="180" spans="1:19" x14ac:dyDescent="0.3">
      <c r="A180" s="48"/>
      <c r="B180" s="462"/>
      <c r="C180" s="462"/>
      <c r="D180" s="462"/>
      <c r="E180" s="1017"/>
      <c r="F180" s="1068"/>
      <c r="G180" s="1068"/>
      <c r="H180" s="1017"/>
      <c r="I180" s="1017"/>
      <c r="J180" s="989"/>
      <c r="K180" s="989"/>
      <c r="L180" s="944"/>
      <c r="M180" s="944"/>
      <c r="N180" s="718"/>
      <c r="O180" s="718"/>
      <c r="P180" s="713"/>
      <c r="Q180" s="713"/>
      <c r="R180" s="493"/>
      <c r="S180" s="904"/>
    </row>
    <row r="181" spans="1:19" x14ac:dyDescent="0.3">
      <c r="A181" s="16" t="s">
        <v>134</v>
      </c>
      <c r="B181" s="462"/>
      <c r="C181" s="462"/>
      <c r="D181" s="462"/>
      <c r="E181" s="1017"/>
      <c r="F181" s="1068"/>
      <c r="G181" s="1068"/>
      <c r="H181" s="1017"/>
      <c r="I181" s="1017"/>
      <c r="J181" s="989"/>
      <c r="K181" s="989"/>
      <c r="L181" s="944"/>
      <c r="M181" s="944"/>
      <c r="N181" s="718"/>
      <c r="O181" s="718"/>
      <c r="P181" s="713"/>
      <c r="Q181" s="713"/>
      <c r="R181" s="493"/>
      <c r="S181" s="904"/>
    </row>
    <row r="182" spans="1:19" x14ac:dyDescent="0.3">
      <c r="A182" s="207" t="str">
        <f>$A11</f>
        <v>FY 2012-2013</v>
      </c>
      <c r="B182" s="463">
        <f>B11</f>
        <v>13302</v>
      </c>
      <c r="C182" s="463"/>
      <c r="D182" s="464">
        <f>D45</f>
        <v>2</v>
      </c>
      <c r="E182" s="1017"/>
      <c r="F182" s="1068"/>
      <c r="G182" s="1068"/>
      <c r="H182" s="1017"/>
      <c r="I182" s="1017"/>
      <c r="J182" s="989"/>
      <c r="K182" s="989"/>
      <c r="L182" s="944"/>
      <c r="M182" s="944"/>
      <c r="N182" s="730"/>
      <c r="O182" s="730"/>
      <c r="P182" s="800"/>
      <c r="Q182" s="800"/>
      <c r="R182" s="801">
        <f>B182*D182</f>
        <v>26604</v>
      </c>
      <c r="S182" s="904">
        <f>+S45</f>
        <v>26600</v>
      </c>
    </row>
    <row r="183" spans="1:19" x14ac:dyDescent="0.3">
      <c r="A183" s="207" t="s">
        <v>390</v>
      </c>
      <c r="B183" s="463">
        <v>13500</v>
      </c>
      <c r="C183" s="463"/>
      <c r="D183" s="464">
        <v>3</v>
      </c>
      <c r="E183" s="1017"/>
      <c r="F183" s="1068"/>
      <c r="G183" s="1068"/>
      <c r="H183" s="1017"/>
      <c r="I183" s="1017"/>
      <c r="J183" s="989"/>
      <c r="K183" s="989"/>
      <c r="L183" s="944"/>
      <c r="M183" s="944"/>
      <c r="N183" s="931"/>
      <c r="O183" s="931"/>
      <c r="P183" s="800">
        <f>+D183*B183</f>
        <v>40500</v>
      </c>
      <c r="Q183" s="800">
        <v>37718.69</v>
      </c>
      <c r="R183" s="801"/>
      <c r="S183" s="906"/>
    </row>
    <row r="184" spans="1:19" x14ac:dyDescent="0.3">
      <c r="A184" s="207" t="s">
        <v>434</v>
      </c>
      <c r="B184" s="463">
        <v>13000</v>
      </c>
      <c r="C184" s="463"/>
      <c r="D184" s="464">
        <v>1.5</v>
      </c>
      <c r="E184" s="1017"/>
      <c r="F184" s="1068"/>
      <c r="G184" s="1068"/>
      <c r="H184" s="1017"/>
      <c r="I184" s="1017"/>
      <c r="J184" s="989"/>
      <c r="K184" s="989"/>
      <c r="L184" s="944"/>
      <c r="M184" s="944"/>
      <c r="N184" s="730">
        <f>+D184*B184</f>
        <v>19500</v>
      </c>
      <c r="O184" s="730">
        <v>18305.03</v>
      </c>
      <c r="P184" s="800"/>
      <c r="Q184" s="800"/>
      <c r="R184" s="801"/>
      <c r="S184" s="906"/>
    </row>
    <row r="185" spans="1:19" x14ac:dyDescent="0.3">
      <c r="A185" s="207" t="s">
        <v>483</v>
      </c>
      <c r="B185" s="463">
        <f>B14</f>
        <v>12555</v>
      </c>
      <c r="C185" s="463"/>
      <c r="D185" s="464">
        <v>2.5</v>
      </c>
      <c r="E185" s="1017"/>
      <c r="F185" s="1068"/>
      <c r="G185" s="1068"/>
      <c r="H185" s="1017"/>
      <c r="I185" s="1017"/>
      <c r="J185" s="989"/>
      <c r="K185" s="989"/>
      <c r="L185" s="944">
        <v>31387.5</v>
      </c>
      <c r="M185" s="944">
        <v>29669.49</v>
      </c>
      <c r="N185" s="730"/>
      <c r="O185" s="730"/>
      <c r="P185" s="800"/>
      <c r="Q185" s="800"/>
      <c r="R185" s="801"/>
      <c r="S185" s="906"/>
    </row>
    <row r="186" spans="1:19" x14ac:dyDescent="0.3">
      <c r="A186" s="207" t="s">
        <v>495</v>
      </c>
      <c r="B186" s="463">
        <v>11500</v>
      </c>
      <c r="C186" s="463"/>
      <c r="D186" s="464">
        <v>2.5</v>
      </c>
      <c r="E186" s="1017"/>
      <c r="F186" s="1068"/>
      <c r="G186" s="1068"/>
      <c r="H186" s="1017"/>
      <c r="I186" s="1017"/>
      <c r="J186" s="989">
        <v>28750</v>
      </c>
      <c r="K186" s="989">
        <v>28473.7</v>
      </c>
      <c r="L186" s="944"/>
      <c r="M186" s="944"/>
      <c r="N186" s="730"/>
      <c r="O186" s="730"/>
      <c r="P186" s="800"/>
      <c r="Q186" s="800"/>
      <c r="R186" s="801"/>
      <c r="S186" s="906"/>
    </row>
    <row r="187" spans="1:19" x14ac:dyDescent="0.3">
      <c r="A187" s="207" t="s">
        <v>506</v>
      </c>
      <c r="B187" s="463">
        <v>11400</v>
      </c>
      <c r="C187" s="463"/>
      <c r="D187" s="464">
        <v>0</v>
      </c>
      <c r="E187" s="1017"/>
      <c r="F187" s="1068"/>
      <c r="G187" s="1068"/>
      <c r="H187" s="1017">
        <v>-8.42</v>
      </c>
      <c r="I187" s="1017">
        <v>0</v>
      </c>
      <c r="J187" s="989"/>
      <c r="K187" s="989"/>
      <c r="L187" s="944"/>
      <c r="M187" s="944"/>
      <c r="N187" s="730"/>
      <c r="O187" s="730"/>
      <c r="P187" s="800"/>
      <c r="Q187" s="800"/>
      <c r="R187" s="801"/>
      <c r="S187" s="906"/>
    </row>
    <row r="188" spans="1:19" x14ac:dyDescent="0.3">
      <c r="A188" s="207" t="s">
        <v>516</v>
      </c>
      <c r="B188" s="463">
        <f>B17</f>
        <v>11300</v>
      </c>
      <c r="C188" s="463"/>
      <c r="D188" s="464">
        <v>1</v>
      </c>
      <c r="E188" s="1017"/>
      <c r="F188" s="1068">
        <v>10555.46</v>
      </c>
      <c r="G188" s="1068">
        <v>11300</v>
      </c>
      <c r="H188" s="1017"/>
      <c r="I188" s="1017"/>
      <c r="J188" s="989"/>
      <c r="K188" s="989"/>
      <c r="L188" s="944"/>
      <c r="M188" s="944"/>
      <c r="N188" s="730"/>
      <c r="O188" s="730"/>
      <c r="P188" s="800"/>
      <c r="Q188" s="800"/>
      <c r="R188" s="801"/>
      <c r="S188" s="906"/>
    </row>
    <row r="189" spans="1:19" x14ac:dyDescent="0.3">
      <c r="A189" s="207" t="s">
        <v>526</v>
      </c>
      <c r="B189" s="463">
        <v>11200</v>
      </c>
      <c r="C189" s="463"/>
      <c r="D189" s="464">
        <v>1</v>
      </c>
      <c r="E189" s="1017">
        <f>B189*D189</f>
        <v>11200</v>
      </c>
      <c r="F189" s="1068"/>
      <c r="G189" s="1068"/>
      <c r="H189" s="1017"/>
      <c r="I189" s="1017"/>
      <c r="J189" s="989"/>
      <c r="K189" s="989"/>
      <c r="L189" s="944"/>
      <c r="M189" s="944"/>
      <c r="N189" s="730"/>
      <c r="O189" s="730"/>
      <c r="P189" s="800"/>
      <c r="Q189" s="800"/>
      <c r="R189" s="801"/>
      <c r="S189" s="906"/>
    </row>
    <row r="190" spans="1:19" x14ac:dyDescent="0.3">
      <c r="A190" s="207"/>
      <c r="B190" s="468"/>
      <c r="C190" s="468"/>
      <c r="D190" s="238"/>
      <c r="E190" s="1017">
        <v>0</v>
      </c>
      <c r="F190" s="1068"/>
      <c r="G190" s="1068"/>
      <c r="H190" s="1017"/>
      <c r="I190" s="1017"/>
      <c r="J190" s="990"/>
      <c r="K190" s="990"/>
      <c r="L190" s="964"/>
      <c r="M190" s="964"/>
      <c r="N190" s="730"/>
      <c r="O190" s="730"/>
      <c r="P190" s="726"/>
      <c r="Q190" s="726"/>
      <c r="R190" s="801"/>
      <c r="S190" s="906"/>
    </row>
    <row r="191" spans="1:19" x14ac:dyDescent="0.3">
      <c r="A191" s="48" t="s">
        <v>135</v>
      </c>
      <c r="B191" s="244"/>
      <c r="C191" s="244"/>
      <c r="D191" s="244"/>
      <c r="E191" s="1036">
        <f t="shared" ref="E191:L191" si="11">SUM(E178:E190)</f>
        <v>53980.07</v>
      </c>
      <c r="F191" s="1069">
        <f>SUM(F178:F190)</f>
        <v>80964.22</v>
      </c>
      <c r="G191" s="1069">
        <v>73953</v>
      </c>
      <c r="H191" s="1036">
        <f t="shared" si="11"/>
        <v>78640.31</v>
      </c>
      <c r="I191" s="1036">
        <f t="shared" si="11"/>
        <v>88653.69</v>
      </c>
      <c r="J191" s="1002">
        <f t="shared" si="11"/>
        <v>86850</v>
      </c>
      <c r="K191" s="1002">
        <f t="shared" si="11"/>
        <v>110414.89</v>
      </c>
      <c r="L191" s="951">
        <f t="shared" si="11"/>
        <v>84887.5</v>
      </c>
      <c r="M191" s="951">
        <f>+M178+M185</f>
        <v>105131.69</v>
      </c>
      <c r="N191" s="932">
        <f>+N178+N184</f>
        <v>94240</v>
      </c>
      <c r="O191" s="932">
        <f>+O178+O184</f>
        <v>99212.78</v>
      </c>
      <c r="P191" s="933">
        <f>+P178+P183</f>
        <v>105990</v>
      </c>
      <c r="Q191" s="933">
        <f>+Q178+Q183</f>
        <v>103208.81</v>
      </c>
      <c r="R191" s="934">
        <f>SUM(R178:R182)</f>
        <v>87428</v>
      </c>
      <c r="S191" s="935">
        <f>SUM(S178:S182)</f>
        <v>95816</v>
      </c>
    </row>
    <row r="192" spans="1:19" x14ac:dyDescent="0.3">
      <c r="A192" s="48"/>
      <c r="B192" s="244"/>
      <c r="C192" s="244"/>
      <c r="D192" s="244"/>
      <c r="E192" s="1017"/>
      <c r="F192" s="1017"/>
      <c r="G192" s="1017"/>
      <c r="H192" s="1017"/>
      <c r="I192" s="1017"/>
      <c r="J192" s="990"/>
      <c r="K192" s="990"/>
      <c r="L192" s="964"/>
      <c r="M192" s="964"/>
      <c r="N192" s="715" t="s">
        <v>10</v>
      </c>
      <c r="O192" s="715"/>
      <c r="P192" s="713" t="s">
        <v>10</v>
      </c>
      <c r="Q192" s="713"/>
      <c r="R192" s="493"/>
      <c r="S192" s="904"/>
    </row>
    <row r="193" spans="1:19" x14ac:dyDescent="0.3">
      <c r="A193" s="16" t="s">
        <v>136</v>
      </c>
      <c r="B193" s="244"/>
      <c r="C193" s="244"/>
      <c r="D193" s="244"/>
      <c r="E193" s="1017"/>
      <c r="F193" s="1017"/>
      <c r="G193" s="1017"/>
      <c r="H193" s="1017"/>
      <c r="I193" s="1017"/>
      <c r="J193" s="990"/>
      <c r="K193" s="990"/>
      <c r="L193" s="964"/>
      <c r="M193" s="964"/>
      <c r="N193" s="715"/>
      <c r="O193" s="715"/>
      <c r="P193" s="713"/>
      <c r="Q193" s="713"/>
      <c r="R193" s="493"/>
      <c r="S193" s="904"/>
    </row>
    <row r="194" spans="1:19" x14ac:dyDescent="0.3">
      <c r="A194" s="48" t="s">
        <v>383</v>
      </c>
      <c r="B194" s="504">
        <v>67</v>
      </c>
      <c r="C194" s="504"/>
      <c r="D194" s="245">
        <v>550</v>
      </c>
      <c r="E194" s="1021"/>
      <c r="F194" s="1021"/>
      <c r="G194" s="1021"/>
      <c r="H194" s="1021"/>
      <c r="I194" s="1021"/>
      <c r="J194" s="1003"/>
      <c r="K194" s="1003"/>
      <c r="L194" s="976"/>
      <c r="M194" s="976"/>
      <c r="N194" s="715"/>
      <c r="O194" s="715"/>
      <c r="P194" s="713"/>
      <c r="Q194" s="713"/>
      <c r="R194" s="493">
        <f>B194*D194</f>
        <v>36850</v>
      </c>
      <c r="S194" s="904">
        <v>30326</v>
      </c>
    </row>
    <row r="195" spans="1:19" x14ac:dyDescent="0.3">
      <c r="A195" s="48" t="s">
        <v>420</v>
      </c>
      <c r="B195" s="504">
        <v>25</v>
      </c>
      <c r="C195" s="504"/>
      <c r="D195" s="245">
        <v>1250</v>
      </c>
      <c r="E195" s="1021"/>
      <c r="F195" s="1021"/>
      <c r="G195" s="1021"/>
      <c r="H195" s="1021"/>
      <c r="I195" s="1021"/>
      <c r="J195" s="1003"/>
      <c r="K195" s="1003"/>
      <c r="L195" s="976"/>
      <c r="M195" s="976"/>
      <c r="N195" s="847"/>
      <c r="O195" s="847"/>
      <c r="P195" s="713">
        <f>B195*D195</f>
        <v>31250</v>
      </c>
      <c r="Q195" s="713">
        <v>22301.06</v>
      </c>
      <c r="R195" s="493"/>
      <c r="S195" s="904"/>
    </row>
    <row r="196" spans="1:19" x14ac:dyDescent="0.3">
      <c r="A196" s="895" t="s">
        <v>461</v>
      </c>
      <c r="B196" s="504">
        <v>67</v>
      </c>
      <c r="D196" s="245">
        <v>700</v>
      </c>
      <c r="E196" s="1021"/>
      <c r="F196" s="1021"/>
      <c r="G196" s="1021"/>
      <c r="H196" s="1021"/>
      <c r="I196" s="1021"/>
      <c r="J196" s="1003"/>
      <c r="K196" s="1003"/>
      <c r="L196" s="976"/>
      <c r="M196" s="976"/>
      <c r="N196" s="715">
        <f>B196*D196</f>
        <v>46900</v>
      </c>
      <c r="O196" s="715">
        <v>23750.58</v>
      </c>
    </row>
    <row r="197" spans="1:19" x14ac:dyDescent="0.3">
      <c r="A197" s="895" t="s">
        <v>497</v>
      </c>
      <c r="B197" s="504">
        <v>65</v>
      </c>
      <c r="D197" s="245">
        <v>750</v>
      </c>
      <c r="E197" s="1021"/>
      <c r="F197" s="1021"/>
      <c r="G197" s="1021"/>
      <c r="H197" s="1021"/>
      <c r="I197" s="1021"/>
      <c r="J197" s="1003"/>
      <c r="K197" s="1003"/>
      <c r="L197" s="953">
        <f>B197*D197</f>
        <v>48750</v>
      </c>
      <c r="M197" s="953">
        <v>23190.5</v>
      </c>
      <c r="N197" s="715"/>
      <c r="O197" s="715"/>
    </row>
    <row r="198" spans="1:19" x14ac:dyDescent="0.3">
      <c r="A198" s="895" t="s">
        <v>498</v>
      </c>
      <c r="B198" s="504">
        <v>20</v>
      </c>
      <c r="D198" s="245">
        <v>2200</v>
      </c>
      <c r="E198" s="1021"/>
      <c r="F198" s="1021"/>
      <c r="G198" s="1021"/>
      <c r="H198" s="1021"/>
      <c r="I198" s="1021"/>
      <c r="J198" s="1003">
        <v>44000</v>
      </c>
      <c r="K198" s="1003">
        <v>31766.16</v>
      </c>
      <c r="L198" s="953"/>
      <c r="M198" s="953"/>
      <c r="N198" s="715"/>
      <c r="O198" s="715"/>
    </row>
    <row r="199" spans="1:19" x14ac:dyDescent="0.3">
      <c r="A199" s="895" t="s">
        <v>508</v>
      </c>
      <c r="B199" s="504">
        <v>65</v>
      </c>
      <c r="D199" s="245">
        <v>400</v>
      </c>
      <c r="E199" s="1021"/>
      <c r="F199" s="1021"/>
      <c r="G199" s="1021"/>
      <c r="H199" s="1021">
        <v>8231.5499999999993</v>
      </c>
      <c r="I199" s="1021">
        <v>26000</v>
      </c>
      <c r="J199" s="1003"/>
      <c r="K199" s="1003"/>
      <c r="L199" s="953"/>
      <c r="M199" s="953"/>
      <c r="N199" s="715"/>
      <c r="O199" s="715"/>
    </row>
    <row r="200" spans="1:19" x14ac:dyDescent="0.3">
      <c r="A200" s="895" t="s">
        <v>521</v>
      </c>
      <c r="B200" s="504">
        <v>65</v>
      </c>
      <c r="D200" s="245">
        <v>600</v>
      </c>
      <c r="E200" s="1021"/>
      <c r="F200" s="1070">
        <v>18085.25</v>
      </c>
      <c r="G200" s="1070"/>
      <c r="H200" s="1021"/>
      <c r="I200" s="1021"/>
      <c r="J200" s="1003"/>
      <c r="K200" s="1003"/>
      <c r="L200" s="953"/>
      <c r="M200" s="953"/>
      <c r="N200" s="715"/>
      <c r="O200" s="715"/>
    </row>
    <row r="201" spans="1:19" x14ac:dyDescent="0.3">
      <c r="A201" s="895" t="s">
        <v>527</v>
      </c>
      <c r="B201" s="981">
        <v>65</v>
      </c>
      <c r="C201" s="153"/>
      <c r="D201" s="246">
        <v>500</v>
      </c>
      <c r="E201" s="1021">
        <f>B201*D201</f>
        <v>32500</v>
      </c>
      <c r="F201" s="1070"/>
      <c r="G201" s="1070">
        <v>39000</v>
      </c>
      <c r="H201" s="1021"/>
      <c r="I201" s="1021"/>
      <c r="J201" s="1003"/>
      <c r="K201" s="1003"/>
      <c r="L201" s="976"/>
      <c r="M201" s="976"/>
      <c r="N201" s="715"/>
      <c r="O201" s="715"/>
    </row>
    <row r="202" spans="1:19" ht="16.2" thickBot="1" x14ac:dyDescent="0.35">
      <c r="A202" s="16" t="s">
        <v>358</v>
      </c>
      <c r="B202" s="244"/>
      <c r="C202" s="244"/>
      <c r="D202" s="244"/>
      <c r="E202" s="1037">
        <f>E191-E201</f>
        <v>21480.07</v>
      </c>
      <c r="F202" s="1071">
        <f>F191-F200</f>
        <v>62878.97</v>
      </c>
      <c r="G202" s="1071">
        <v>34953</v>
      </c>
      <c r="H202" s="1037">
        <f>H191-H199</f>
        <v>70408.759999999995</v>
      </c>
      <c r="I202" s="1037">
        <f>I191-I199</f>
        <v>62653.69</v>
      </c>
      <c r="J202" s="994">
        <f>J191-SUM(J194:J201)</f>
        <v>42850</v>
      </c>
      <c r="K202" s="994">
        <f>K191-SUM(K194:K201)</f>
        <v>78648.73</v>
      </c>
      <c r="L202" s="952">
        <f>L191-L197</f>
        <v>36137.5</v>
      </c>
      <c r="M202" s="952">
        <f>M191-SUM(M194:M197)</f>
        <v>81941.19</v>
      </c>
      <c r="N202" s="813">
        <f>N191-SUM(N194:N196)</f>
        <v>47340</v>
      </c>
      <c r="O202" s="813">
        <f>O191-SUM(O194:O196)</f>
        <v>75462.2</v>
      </c>
      <c r="P202" s="810">
        <f>P191-SUM(P194:P195)</f>
        <v>74740</v>
      </c>
      <c r="Q202" s="810">
        <f>Q191-SUM(Q194:Q195)</f>
        <v>80907.75</v>
      </c>
      <c r="R202" s="811">
        <f>R191-SUM(R194:R194)</f>
        <v>50578</v>
      </c>
      <c r="S202" s="917">
        <f>S191-SUM(S194:S194)</f>
        <v>65490</v>
      </c>
    </row>
    <row r="203" spans="1:19" ht="16.2" thickTop="1" x14ac:dyDescent="0.3">
      <c r="A203" s="16"/>
      <c r="B203" s="49"/>
      <c r="C203" s="49"/>
      <c r="D203" s="49"/>
      <c r="E203" s="1017"/>
      <c r="F203" s="1017"/>
      <c r="G203" s="1017"/>
      <c r="H203" s="1017"/>
      <c r="I203" s="1017"/>
      <c r="J203" s="990"/>
      <c r="K203" s="990"/>
      <c r="L203" s="964"/>
      <c r="M203" s="964"/>
      <c r="N203" s="654"/>
      <c r="O203" s="654"/>
      <c r="P203" s="49"/>
      <c r="Q203" s="49"/>
      <c r="R203" s="125"/>
      <c r="S203" s="904"/>
    </row>
    <row r="204" spans="1:19" x14ac:dyDescent="0.3">
      <c r="A204" s="275"/>
      <c r="B204" s="49"/>
      <c r="C204" s="49"/>
      <c r="D204" s="49"/>
      <c r="E204" s="1027"/>
      <c r="F204" s="1027"/>
      <c r="G204" s="1027"/>
      <c r="H204" s="1027"/>
      <c r="I204" s="1027"/>
      <c r="J204" s="986"/>
      <c r="K204" s="986"/>
      <c r="L204" s="960"/>
      <c r="M204" s="960"/>
      <c r="N204" s="654"/>
      <c r="O204" s="654"/>
      <c r="P204" s="49"/>
      <c r="Q204" s="49"/>
      <c r="R204" s="125"/>
      <c r="S204" s="904"/>
    </row>
    <row r="205" spans="1:19" ht="16.2" thickBot="1" x14ac:dyDescent="0.35">
      <c r="A205" s="104"/>
      <c r="B205" s="105"/>
      <c r="C205" s="105"/>
      <c r="D205" s="105"/>
      <c r="E205" s="1028"/>
      <c r="F205" s="1028"/>
      <c r="G205" s="1028"/>
      <c r="H205" s="1028"/>
      <c r="I205" s="1028"/>
      <c r="J205" s="1000"/>
      <c r="K205" s="1000"/>
      <c r="L205" s="974"/>
      <c r="M205" s="974"/>
      <c r="N205" s="677"/>
      <c r="O205" s="677"/>
      <c r="P205" s="105"/>
      <c r="Q205" s="105"/>
      <c r="R205" s="786"/>
      <c r="S205" s="915"/>
    </row>
    <row r="206" spans="1:19" ht="16.2" thickTop="1" x14ac:dyDescent="0.3">
      <c r="A206" s="19" t="s">
        <v>357</v>
      </c>
      <c r="B206" s="87"/>
      <c r="C206" s="87"/>
      <c r="D206" s="87"/>
      <c r="E206" s="1029"/>
      <c r="F206" s="1029"/>
      <c r="G206" s="1029"/>
      <c r="H206" s="1029"/>
      <c r="I206" s="1029"/>
      <c r="J206" s="1001"/>
      <c r="K206" s="1001"/>
      <c r="L206" s="975"/>
      <c r="M206" s="975"/>
      <c r="N206" s="678"/>
      <c r="O206" s="678"/>
      <c r="P206" s="87"/>
      <c r="Q206" s="87"/>
      <c r="R206" s="792"/>
      <c r="S206" s="916"/>
    </row>
    <row r="207" spans="1:19" x14ac:dyDescent="0.3">
      <c r="A207" s="48"/>
      <c r="B207" s="49"/>
      <c r="C207" s="49"/>
      <c r="D207" s="49"/>
      <c r="E207" s="1027"/>
      <c r="F207" s="1027"/>
      <c r="G207" s="1027"/>
      <c r="H207" s="1027"/>
      <c r="I207" s="1027"/>
      <c r="J207" s="986"/>
      <c r="K207" s="986"/>
      <c r="L207" s="960"/>
      <c r="M207" s="960"/>
      <c r="N207" s="654"/>
      <c r="O207" s="654"/>
      <c r="P207" s="49"/>
      <c r="Q207" s="49"/>
      <c r="R207" s="125"/>
      <c r="S207" s="904"/>
    </row>
    <row r="208" spans="1:19" x14ac:dyDescent="0.3">
      <c r="A208" s="48" t="s">
        <v>144</v>
      </c>
      <c r="B208" s="49"/>
      <c r="C208" s="49"/>
      <c r="D208" s="49"/>
      <c r="E208" s="1038">
        <v>48</v>
      </c>
      <c r="F208" s="1038">
        <v>48</v>
      </c>
      <c r="G208" s="1038">
        <v>48</v>
      </c>
      <c r="H208" s="1038">
        <v>48</v>
      </c>
      <c r="I208" s="1038">
        <v>48</v>
      </c>
      <c r="J208" s="1004">
        <v>43.5</v>
      </c>
      <c r="K208" s="1004">
        <v>43.5</v>
      </c>
      <c r="L208" s="941">
        <v>41.5</v>
      </c>
      <c r="M208" s="941">
        <v>41.5</v>
      </c>
      <c r="N208" s="715">
        <v>41.5</v>
      </c>
      <c r="O208" s="715">
        <v>41.5</v>
      </c>
      <c r="P208" s="713">
        <v>39</v>
      </c>
      <c r="Q208" s="713">
        <v>39</v>
      </c>
      <c r="R208" s="816">
        <v>38</v>
      </c>
      <c r="S208" s="904">
        <v>38</v>
      </c>
    </row>
    <row r="209" spans="1:19" x14ac:dyDescent="0.3">
      <c r="A209" s="48"/>
      <c r="B209" s="49"/>
      <c r="C209" s="49"/>
      <c r="D209" s="49"/>
      <c r="E209" s="1017"/>
      <c r="F209" s="1017"/>
      <c r="G209" s="1017"/>
      <c r="H209" s="1017"/>
      <c r="I209" s="1017"/>
      <c r="J209" s="990"/>
      <c r="K209" s="990"/>
      <c r="L209" s="941"/>
      <c r="M209" s="941"/>
      <c r="N209" s="715"/>
      <c r="O209" s="715"/>
      <c r="P209" s="125"/>
      <c r="Q209" s="125"/>
      <c r="R209" s="816"/>
      <c r="S209" s="904"/>
    </row>
    <row r="210" spans="1:19" x14ac:dyDescent="0.3">
      <c r="A210" s="48" t="s">
        <v>146</v>
      </c>
      <c r="B210" s="49"/>
      <c r="C210" s="49"/>
      <c r="D210" s="49"/>
      <c r="E210" s="1017">
        <v>0</v>
      </c>
      <c r="F210" s="1017"/>
      <c r="G210" s="1017"/>
      <c r="H210" s="1017"/>
      <c r="I210" s="1017">
        <v>0</v>
      </c>
      <c r="J210" s="990">
        <v>0</v>
      </c>
      <c r="K210" s="990">
        <v>0</v>
      </c>
      <c r="L210" s="941">
        <v>0</v>
      </c>
      <c r="M210" s="941"/>
      <c r="N210" s="715">
        <v>0</v>
      </c>
      <c r="O210" s="715">
        <v>0</v>
      </c>
      <c r="P210" s="713">
        <v>0</v>
      </c>
      <c r="Q210" s="713">
        <v>0</v>
      </c>
      <c r="R210" s="816">
        <v>0</v>
      </c>
      <c r="S210" s="904"/>
    </row>
    <row r="211" spans="1:19" x14ac:dyDescent="0.3">
      <c r="A211" s="48"/>
      <c r="B211" s="49"/>
      <c r="C211" s="49"/>
      <c r="D211" s="49"/>
      <c r="E211" s="1017"/>
      <c r="F211" s="1017"/>
      <c r="G211" s="1017"/>
      <c r="H211" s="1017"/>
      <c r="I211" s="1017"/>
      <c r="J211" s="990"/>
      <c r="K211" s="990"/>
      <c r="L211" s="941"/>
      <c r="M211" s="941"/>
      <c r="N211" s="715"/>
      <c r="O211" s="715"/>
      <c r="P211" s="713"/>
      <c r="Q211" s="713"/>
      <c r="R211" s="816"/>
      <c r="S211" s="904"/>
    </row>
    <row r="212" spans="1:19" x14ac:dyDescent="0.3">
      <c r="A212" s="48" t="s">
        <v>302</v>
      </c>
      <c r="B212" s="49"/>
      <c r="C212" s="49"/>
      <c r="D212" s="49"/>
      <c r="E212" s="1039">
        <v>1</v>
      </c>
      <c r="F212" s="1039">
        <v>1</v>
      </c>
      <c r="G212" s="1039">
        <v>1</v>
      </c>
      <c r="H212" s="1039">
        <v>0</v>
      </c>
      <c r="I212" s="1039">
        <f>E50</f>
        <v>0</v>
      </c>
      <c r="J212" s="1005">
        <v>2.5</v>
      </c>
      <c r="K212" s="1005">
        <v>2.5</v>
      </c>
      <c r="L212" s="947">
        <v>2.5</v>
      </c>
      <c r="M212" s="947">
        <v>2.5</v>
      </c>
      <c r="N212" s="754">
        <v>1.5</v>
      </c>
      <c r="O212" s="754">
        <v>1.5</v>
      </c>
      <c r="P212" s="750">
        <v>3</v>
      </c>
      <c r="Q212" s="750">
        <v>3</v>
      </c>
      <c r="R212" s="805">
        <v>2</v>
      </c>
      <c r="S212" s="910">
        <v>2</v>
      </c>
    </row>
    <row r="213" spans="1:19" x14ac:dyDescent="0.3">
      <c r="A213" s="48"/>
      <c r="B213" s="49"/>
      <c r="C213" s="49"/>
      <c r="D213" s="49"/>
      <c r="E213" s="1017"/>
      <c r="F213" s="1017"/>
      <c r="G213" s="1017"/>
      <c r="H213" s="1017"/>
      <c r="I213" s="1017"/>
      <c r="J213" s="990"/>
      <c r="K213" s="990"/>
      <c r="L213" s="941"/>
      <c r="M213" s="941"/>
      <c r="N213" s="715"/>
      <c r="O213" s="715"/>
      <c r="P213" s="713"/>
      <c r="Q213" s="713"/>
      <c r="R213" s="816"/>
      <c r="S213" s="904"/>
    </row>
    <row r="214" spans="1:19" ht="16.2" thickBot="1" x14ac:dyDescent="0.35">
      <c r="A214" s="16" t="s">
        <v>149</v>
      </c>
      <c r="B214" s="49"/>
      <c r="C214" s="49"/>
      <c r="D214" s="49"/>
      <c r="E214" s="1040">
        <f t="shared" ref="E214:Q214" si="12">SUM(E208:E213)</f>
        <v>49</v>
      </c>
      <c r="F214" s="1072">
        <f>SUM(F208:F213)</f>
        <v>49</v>
      </c>
      <c r="G214" s="1040">
        <v>49</v>
      </c>
      <c r="H214" s="1040">
        <f t="shared" ref="H214:K214" si="13">SUM(H208:H213)</f>
        <v>48</v>
      </c>
      <c r="I214" s="1040">
        <f t="shared" si="13"/>
        <v>48</v>
      </c>
      <c r="J214" s="1006">
        <f t="shared" si="13"/>
        <v>46</v>
      </c>
      <c r="K214" s="1006">
        <f t="shared" si="13"/>
        <v>46</v>
      </c>
      <c r="L214" s="954">
        <f t="shared" si="12"/>
        <v>44</v>
      </c>
      <c r="M214" s="954">
        <f t="shared" si="12"/>
        <v>44</v>
      </c>
      <c r="N214" s="788">
        <f t="shared" si="12"/>
        <v>43</v>
      </c>
      <c r="O214" s="788">
        <f t="shared" si="12"/>
        <v>43</v>
      </c>
      <c r="P214" s="785">
        <f t="shared" si="12"/>
        <v>42</v>
      </c>
      <c r="Q214" s="785">
        <f t="shared" si="12"/>
        <v>42</v>
      </c>
      <c r="R214" s="819">
        <f>SUM(R208:R212)</f>
        <v>40</v>
      </c>
      <c r="S214" s="912">
        <f>SUM(S208:S213)</f>
        <v>40</v>
      </c>
    </row>
    <row r="215" spans="1:19" ht="16.8" thickTop="1" thickBot="1" x14ac:dyDescent="0.35">
      <c r="A215" s="104"/>
      <c r="B215" s="104"/>
      <c r="C215" s="104"/>
      <c r="D215" s="104"/>
      <c r="E215" s="1030"/>
      <c r="F215" s="1030"/>
      <c r="G215" s="1030"/>
      <c r="H215" s="1030"/>
      <c r="I215" s="1030"/>
      <c r="J215" s="1007"/>
      <c r="K215" s="1007"/>
      <c r="L215" s="977"/>
      <c r="M215" s="977"/>
      <c r="N215" s="104"/>
      <c r="O215" s="104"/>
      <c r="P215" s="104"/>
      <c r="Q215" s="104"/>
      <c r="R215" s="104"/>
      <c r="S215" s="484"/>
    </row>
    <row r="216" spans="1:19" ht="16.2" thickTop="1" x14ac:dyDescent="0.3">
      <c r="A216" s="48"/>
      <c r="B216" s="48"/>
      <c r="C216" s="48"/>
      <c r="D216" s="48"/>
      <c r="E216" s="1023"/>
      <c r="F216" s="1023"/>
      <c r="G216" s="1023"/>
      <c r="H216" s="1023"/>
      <c r="I216" s="1023"/>
      <c r="J216" s="1008"/>
      <c r="K216" s="1008"/>
      <c r="L216" s="978"/>
      <c r="M216" s="978"/>
      <c r="N216" s="48"/>
      <c r="O216" s="48"/>
      <c r="P216" s="48"/>
      <c r="Q216" s="48"/>
      <c r="R216" s="48"/>
      <c r="S216" s="207"/>
    </row>
    <row r="217" spans="1:19" ht="16.2" x14ac:dyDescent="0.35">
      <c r="A217" s="48" t="s">
        <v>184</v>
      </c>
      <c r="B217" s="695"/>
      <c r="C217" s="695"/>
      <c r="D217" s="702"/>
      <c r="E217" s="1024"/>
      <c r="F217" s="1024"/>
      <c r="G217" s="1024"/>
      <c r="H217" s="1024"/>
      <c r="I217" s="1024"/>
      <c r="J217" s="1009"/>
      <c r="K217" s="1009"/>
      <c r="L217" s="927"/>
      <c r="M217" s="927"/>
      <c r="N217" s="48"/>
      <c r="O217" s="48"/>
      <c r="P217" s="48"/>
      <c r="Q217" s="207"/>
      <c r="S217" s="207"/>
    </row>
    <row r="218" spans="1:19" x14ac:dyDescent="0.3">
      <c r="A218" s="89"/>
      <c r="B218" s="48"/>
      <c r="C218" s="48"/>
      <c r="N218" s="48"/>
      <c r="O218" s="48"/>
      <c r="P218" s="48"/>
      <c r="Q218" s="207"/>
      <c r="S218" s="207"/>
    </row>
    <row r="219" spans="1:19" ht="16.2" x14ac:dyDescent="0.35">
      <c r="A219" s="702"/>
      <c r="E219" s="1024"/>
      <c r="F219" s="1024"/>
      <c r="G219" s="1024"/>
      <c r="H219" s="1024"/>
      <c r="I219" s="1024"/>
      <c r="J219" s="1009"/>
      <c r="K219" s="1009"/>
      <c r="L219" s="927"/>
      <c r="M219" s="927"/>
      <c r="Q219" s="153"/>
    </row>
    <row r="220" spans="1:19" ht="16.2" x14ac:dyDescent="0.35">
      <c r="A220" s="702"/>
      <c r="D220" s="702"/>
      <c r="Q220" s="153"/>
    </row>
    <row r="221" spans="1:19" ht="16.2" x14ac:dyDescent="0.35">
      <c r="D221" s="702"/>
      <c r="E221" s="1024"/>
      <c r="F221" s="1024"/>
      <c r="G221" s="1024"/>
      <c r="H221" s="1024"/>
      <c r="I221" s="1024"/>
      <c r="J221" s="1009"/>
      <c r="K221" s="1009"/>
      <c r="L221" s="927"/>
      <c r="M221" s="927"/>
      <c r="Q221" s="153"/>
    </row>
    <row r="222" spans="1:19" ht="16.2" x14ac:dyDescent="0.35">
      <c r="A222" s="702"/>
      <c r="Q222" s="153"/>
    </row>
    <row r="223" spans="1:19" ht="16.2" x14ac:dyDescent="0.35">
      <c r="A223" s="702"/>
      <c r="D223" s="702"/>
      <c r="Q223" s="153"/>
    </row>
    <row r="224" spans="1:19" ht="16.2" x14ac:dyDescent="0.35">
      <c r="D224" s="702"/>
      <c r="Q224" s="153"/>
    </row>
    <row r="225" spans="1:17" ht="16.2" x14ac:dyDescent="0.35">
      <c r="D225" s="702"/>
      <c r="E225" s="1024"/>
      <c r="F225" s="1024"/>
      <c r="G225" s="1024"/>
      <c r="H225" s="1024"/>
      <c r="I225" s="1024"/>
      <c r="J225" s="1009"/>
      <c r="K225" s="1009"/>
      <c r="L225" s="927"/>
      <c r="M225" s="927"/>
      <c r="Q225" s="153"/>
    </row>
    <row r="226" spans="1:17" x14ac:dyDescent="0.3">
      <c r="Q226" s="153"/>
    </row>
    <row r="227" spans="1:17" ht="16.2" x14ac:dyDescent="0.35">
      <c r="A227" s="702"/>
      <c r="D227" s="702"/>
      <c r="E227" s="1024"/>
      <c r="F227" s="1024"/>
      <c r="G227" s="1024"/>
      <c r="H227" s="1024"/>
      <c r="I227" s="1024"/>
      <c r="J227" s="1009"/>
      <c r="K227" s="1009"/>
      <c r="L227" s="927"/>
      <c r="M227" s="927"/>
      <c r="Q227" s="153"/>
    </row>
    <row r="228" spans="1:17" ht="16.2" x14ac:dyDescent="0.35">
      <c r="A228" s="702"/>
      <c r="Q228" s="153"/>
    </row>
    <row r="229" spans="1:17" ht="16.2" x14ac:dyDescent="0.35">
      <c r="A229" s="702"/>
      <c r="D229" s="702"/>
      <c r="E229" s="1024"/>
      <c r="F229" s="1024"/>
      <c r="G229" s="1024"/>
      <c r="H229" s="1024"/>
      <c r="I229" s="1024"/>
      <c r="J229" s="1009"/>
      <c r="K229" s="1009"/>
      <c r="L229" s="927"/>
      <c r="M229" s="927"/>
      <c r="Q229" s="153"/>
    </row>
    <row r="230" spans="1:17" ht="16.2" x14ac:dyDescent="0.35">
      <c r="A230" s="702"/>
      <c r="Q230" s="153"/>
    </row>
    <row r="231" spans="1:17" ht="16.2" x14ac:dyDescent="0.35">
      <c r="D231" s="702"/>
      <c r="E231" s="1024"/>
      <c r="F231" s="1024"/>
      <c r="G231" s="1024"/>
      <c r="H231" s="1024"/>
      <c r="I231" s="1024"/>
      <c r="J231" s="1009"/>
      <c r="K231" s="1009"/>
      <c r="L231" s="927"/>
      <c r="M231" s="927"/>
      <c r="Q231" s="153"/>
    </row>
    <row r="232" spans="1:17" x14ac:dyDescent="0.3">
      <c r="Q232" s="153"/>
    </row>
    <row r="233" spans="1:17" ht="16.2" x14ac:dyDescent="0.35">
      <c r="D233" s="702"/>
      <c r="E233" s="1024"/>
      <c r="F233" s="1024"/>
      <c r="G233" s="1024"/>
      <c r="H233" s="1024"/>
      <c r="I233" s="1024"/>
      <c r="J233" s="1009"/>
      <c r="K233" s="1009"/>
      <c r="L233" s="927"/>
      <c r="M233" s="927"/>
      <c r="Q233" s="153"/>
    </row>
    <row r="234" spans="1:17" x14ac:dyDescent="0.3">
      <c r="Q234" s="153"/>
    </row>
    <row r="235" spans="1:17" x14ac:dyDescent="0.3">
      <c r="Q235" s="153"/>
    </row>
  </sheetData>
  <mergeCells count="3">
    <mergeCell ref="A1:S1"/>
    <mergeCell ref="A2:S2"/>
    <mergeCell ref="A3:S3"/>
  </mergeCells>
  <printOptions headings="1" gridLines="1"/>
  <pageMargins left="0.17" right="0.17" top="0.26" bottom="0.17" header="0.17" footer="0.17"/>
  <pageSetup scale="44" fitToHeight="0" orientation="landscape"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28DEC-DB6A-4838-8F52-D94473168AE0}">
  <dimension ref="A1:T245"/>
  <sheetViews>
    <sheetView tabSelected="1" workbookViewId="0">
      <pane ySplit="6" topLeftCell="A194" activePane="bottomLeft" state="frozen"/>
      <selection pane="bottomLeft" activeCell="F210" sqref="F210"/>
    </sheetView>
  </sheetViews>
  <sheetFormatPr defaultRowHeight="15.6" x14ac:dyDescent="0.3"/>
  <cols>
    <col min="1" max="1" width="36.6328125" customWidth="1"/>
    <col min="2" max="2" width="9.08984375" bestFit="1" customWidth="1"/>
    <col min="3" max="3" width="1.81640625" bestFit="1" customWidth="1"/>
    <col min="4" max="4" width="27.26953125" bestFit="1" customWidth="1"/>
    <col min="5" max="10" width="15.81640625" style="1025" customWidth="1"/>
    <col min="11" max="12" width="15.81640625" style="1010" customWidth="1"/>
    <col min="13" max="13" width="13.90625" style="921" bestFit="1" customWidth="1"/>
    <col min="14" max="14" width="13.90625" style="921" customWidth="1"/>
    <col min="15" max="19" width="13.90625" bestFit="1" customWidth="1"/>
    <col min="20" max="20" width="13.90625" style="153" bestFit="1" customWidth="1"/>
  </cols>
  <sheetData>
    <row r="1" spans="1:20" ht="16.2" x14ac:dyDescent="0.35">
      <c r="A1" s="1078" t="s">
        <v>233</v>
      </c>
      <c r="B1" s="1078"/>
      <c r="C1" s="1078"/>
      <c r="D1" s="1078"/>
      <c r="E1" s="1078"/>
      <c r="F1" s="1078"/>
      <c r="G1" s="1078"/>
      <c r="H1" s="1078"/>
      <c r="I1" s="1078"/>
      <c r="J1" s="1078"/>
      <c r="K1" s="1078"/>
      <c r="L1" s="1078"/>
      <c r="M1" s="1078"/>
      <c r="N1" s="1078"/>
      <c r="O1" s="1078"/>
      <c r="P1" s="1078"/>
      <c r="Q1" s="1078"/>
      <c r="R1" s="1078"/>
      <c r="S1" s="1078"/>
      <c r="T1" s="1078"/>
    </row>
    <row r="2" spans="1:20" ht="16.2" x14ac:dyDescent="0.35">
      <c r="A2" s="1078" t="s">
        <v>481</v>
      </c>
      <c r="B2" s="1078"/>
      <c r="C2" s="1078"/>
      <c r="D2" s="1078"/>
      <c r="E2" s="1078"/>
      <c r="F2" s="1078"/>
      <c r="G2" s="1078"/>
      <c r="H2" s="1078"/>
      <c r="I2" s="1078"/>
      <c r="J2" s="1078"/>
      <c r="K2" s="1078"/>
      <c r="L2" s="1078"/>
      <c r="M2" s="1078"/>
      <c r="N2" s="1078"/>
      <c r="O2" s="1078"/>
      <c r="P2" s="1078"/>
      <c r="Q2" s="1078"/>
      <c r="R2" s="1078"/>
      <c r="S2" s="1078"/>
      <c r="T2" s="1078"/>
    </row>
    <row r="3" spans="1:20" ht="16.2" x14ac:dyDescent="0.35">
      <c r="A3" s="1078" t="s">
        <v>340</v>
      </c>
      <c r="B3" s="1078"/>
      <c r="C3" s="1078"/>
      <c r="D3" s="1078"/>
      <c r="E3" s="1078"/>
      <c r="F3" s="1078"/>
      <c r="G3" s="1078"/>
      <c r="H3" s="1078"/>
      <c r="I3" s="1078"/>
      <c r="J3" s="1078"/>
      <c r="K3" s="1078"/>
      <c r="L3" s="1078"/>
      <c r="M3" s="1078"/>
      <c r="N3" s="1078"/>
      <c r="O3" s="1078"/>
      <c r="P3" s="1078"/>
      <c r="Q3" s="1078"/>
      <c r="R3" s="1078"/>
      <c r="S3" s="1078"/>
      <c r="T3" s="1078"/>
    </row>
    <row r="4" spans="1:20" ht="16.2" x14ac:dyDescent="0.35">
      <c r="A4" s="826"/>
      <c r="B4" s="826"/>
      <c r="C4" s="826"/>
      <c r="D4" s="826"/>
      <c r="E4" s="1049" t="s">
        <v>272</v>
      </c>
      <c r="F4" s="1073" t="s">
        <v>384</v>
      </c>
      <c r="G4" s="1049"/>
      <c r="H4" s="1046" t="s">
        <v>384</v>
      </c>
      <c r="I4" s="1011" t="s">
        <v>21</v>
      </c>
      <c r="J4" s="1011" t="s">
        <v>384</v>
      </c>
      <c r="K4" s="983" t="s">
        <v>384</v>
      </c>
      <c r="L4" s="983"/>
      <c r="M4" s="956" t="s">
        <v>384</v>
      </c>
      <c r="N4" s="956"/>
      <c r="O4" s="827" t="s">
        <v>432</v>
      </c>
      <c r="P4" s="827"/>
      <c r="Q4" s="828" t="s">
        <v>432</v>
      </c>
      <c r="R4" s="828"/>
      <c r="S4" s="829" t="s">
        <v>384</v>
      </c>
      <c r="T4" s="899"/>
    </row>
    <row r="5" spans="1:20" ht="16.2" x14ac:dyDescent="0.35">
      <c r="A5" s="832"/>
      <c r="B5" s="832"/>
      <c r="C5" s="832"/>
      <c r="D5" s="832"/>
      <c r="E5" s="1049" t="s">
        <v>534</v>
      </c>
      <c r="F5" s="1073" t="s">
        <v>524</v>
      </c>
      <c r="G5" s="1046" t="s">
        <v>21</v>
      </c>
      <c r="H5" s="1047" t="s">
        <v>523</v>
      </c>
      <c r="I5" s="1012" t="s">
        <v>522</v>
      </c>
      <c r="J5" s="1012" t="s">
        <v>504</v>
      </c>
      <c r="K5" s="984" t="s">
        <v>494</v>
      </c>
      <c r="L5" s="984" t="s">
        <v>494</v>
      </c>
      <c r="M5" s="957" t="s">
        <v>482</v>
      </c>
      <c r="N5" s="957" t="s">
        <v>482</v>
      </c>
      <c r="O5" s="833" t="s">
        <v>503</v>
      </c>
      <c r="P5" s="833" t="s">
        <v>503</v>
      </c>
      <c r="Q5" s="834" t="s">
        <v>427</v>
      </c>
      <c r="R5" s="834" t="s">
        <v>427</v>
      </c>
      <c r="S5" s="835" t="s">
        <v>379</v>
      </c>
      <c r="T5" s="900" t="s">
        <v>379</v>
      </c>
    </row>
    <row r="6" spans="1:20" ht="16.8" thickBot="1" x14ac:dyDescent="0.4">
      <c r="A6" s="837"/>
      <c r="B6" s="838"/>
      <c r="C6" s="838"/>
      <c r="D6" s="838"/>
      <c r="E6" s="1050" t="s">
        <v>20</v>
      </c>
      <c r="F6" s="1074" t="s">
        <v>20</v>
      </c>
      <c r="G6" s="1066" t="s">
        <v>523</v>
      </c>
      <c r="H6" s="1048" t="s">
        <v>20</v>
      </c>
      <c r="I6" s="1045"/>
      <c r="J6" s="1013" t="s">
        <v>20</v>
      </c>
      <c r="K6" s="985" t="s">
        <v>20</v>
      </c>
      <c r="L6" s="985" t="s">
        <v>21</v>
      </c>
      <c r="M6" s="958" t="s">
        <v>20</v>
      </c>
      <c r="N6" s="958" t="s">
        <v>21</v>
      </c>
      <c r="O6" s="839" t="s">
        <v>20</v>
      </c>
      <c r="P6" s="839" t="s">
        <v>21</v>
      </c>
      <c r="Q6" s="840" t="s">
        <v>20</v>
      </c>
      <c r="R6" s="840" t="s">
        <v>21</v>
      </c>
      <c r="S6" s="841" t="s">
        <v>20</v>
      </c>
      <c r="T6" s="901" t="s">
        <v>21</v>
      </c>
    </row>
    <row r="7" spans="1:20" ht="16.2" thickTop="1" x14ac:dyDescent="0.3">
      <c r="A7" s="244" t="s">
        <v>22</v>
      </c>
      <c r="B7" s="244"/>
      <c r="C7" s="244"/>
      <c r="D7" s="244"/>
      <c r="E7" s="857"/>
      <c r="F7" s="857"/>
      <c r="G7" s="1014"/>
      <c r="H7" s="1014"/>
      <c r="I7" s="1014"/>
      <c r="J7" s="1014"/>
      <c r="K7" s="986"/>
      <c r="L7" s="986"/>
      <c r="M7" s="959"/>
      <c r="N7" s="982"/>
      <c r="O7" s="654"/>
      <c r="P7" s="654"/>
      <c r="Q7" s="244"/>
      <c r="R7" s="244"/>
      <c r="S7" s="244"/>
      <c r="T7" s="902"/>
    </row>
    <row r="8" spans="1:20" x14ac:dyDescent="0.3">
      <c r="A8" s="244"/>
      <c r="B8" s="244"/>
      <c r="C8" s="244"/>
      <c r="D8" s="244"/>
      <c r="E8" s="857"/>
      <c r="F8" s="857"/>
      <c r="G8" s="1014"/>
      <c r="H8" s="1014"/>
      <c r="I8" s="1014"/>
      <c r="J8" s="1014"/>
      <c r="K8" s="986"/>
      <c r="L8" s="986"/>
      <c r="M8" s="960"/>
      <c r="N8" s="960"/>
      <c r="O8" s="654"/>
      <c r="P8" s="654"/>
      <c r="Q8" s="244"/>
      <c r="R8" s="244"/>
      <c r="S8" s="244"/>
      <c r="T8" s="902"/>
    </row>
    <row r="9" spans="1:20" x14ac:dyDescent="0.3">
      <c r="A9" s="485" t="s">
        <v>23</v>
      </c>
      <c r="B9" s="486" t="s">
        <v>24</v>
      </c>
      <c r="C9" s="486"/>
      <c r="D9" s="486" t="s">
        <v>25</v>
      </c>
      <c r="E9" s="857"/>
      <c r="F9" s="857"/>
      <c r="G9" s="1015"/>
      <c r="H9" s="1015"/>
      <c r="I9" s="1015"/>
      <c r="J9" s="1015"/>
      <c r="K9" s="987"/>
      <c r="L9" s="987"/>
      <c r="M9" s="961"/>
      <c r="N9" s="961"/>
      <c r="O9" s="655"/>
      <c r="P9" s="655"/>
      <c r="Q9" s="486"/>
      <c r="R9" s="486"/>
      <c r="S9" s="707"/>
      <c r="T9" s="903"/>
    </row>
    <row r="10" spans="1:20" x14ac:dyDescent="0.3">
      <c r="A10" s="244" t="s">
        <v>26</v>
      </c>
      <c r="B10" s="244"/>
      <c r="C10" s="244"/>
      <c r="D10" s="244"/>
      <c r="E10" s="857"/>
      <c r="F10" s="857"/>
      <c r="G10" s="1014"/>
      <c r="H10" s="1014"/>
      <c r="I10" s="1014"/>
      <c r="J10" s="1014"/>
      <c r="K10" s="986"/>
      <c r="L10" s="986"/>
      <c r="M10" s="960"/>
      <c r="N10" s="960"/>
      <c r="O10" s="654"/>
      <c r="P10" s="654"/>
      <c r="Q10" s="244"/>
      <c r="R10" s="244"/>
    </row>
    <row r="11" spans="1:20" x14ac:dyDescent="0.3">
      <c r="A11" s="462" t="s">
        <v>377</v>
      </c>
      <c r="B11" s="463">
        <v>13302</v>
      </c>
      <c r="C11" s="463"/>
      <c r="D11" s="464">
        <v>38</v>
      </c>
      <c r="E11" s="857"/>
      <c r="F11" s="857"/>
      <c r="G11" s="1016"/>
      <c r="H11" s="1016"/>
      <c r="I11" s="1016"/>
      <c r="J11" s="1016"/>
      <c r="K11" s="988"/>
      <c r="L11" s="988"/>
      <c r="M11" s="962"/>
      <c r="N11" s="962"/>
      <c r="O11" s="656"/>
      <c r="P11" s="656"/>
      <c r="S11" s="722">
        <v>549632</v>
      </c>
      <c r="T11" s="904">
        <v>505481</v>
      </c>
    </row>
    <row r="12" spans="1:20" x14ac:dyDescent="0.3">
      <c r="A12" s="462" t="s">
        <v>390</v>
      </c>
      <c r="B12" s="463">
        <v>13500</v>
      </c>
      <c r="C12" s="463"/>
      <c r="D12" s="464">
        <v>39</v>
      </c>
      <c r="E12" s="857"/>
      <c r="F12" s="857"/>
      <c r="G12" s="1016"/>
      <c r="H12" s="1016"/>
      <c r="I12" s="1016"/>
      <c r="J12" s="1016"/>
      <c r="K12" s="988"/>
      <c r="L12" s="988"/>
      <c r="M12" s="962"/>
      <c r="N12" s="962"/>
      <c r="O12" s="847"/>
      <c r="P12" s="847"/>
      <c r="Q12" s="848">
        <f>+D12*B12</f>
        <v>526500</v>
      </c>
      <c r="R12" s="848">
        <v>490497.31</v>
      </c>
      <c r="S12" s="722"/>
      <c r="T12" s="905"/>
    </row>
    <row r="13" spans="1:20" x14ac:dyDescent="0.3">
      <c r="A13" s="850" t="s">
        <v>434</v>
      </c>
      <c r="B13" s="851">
        <v>13000</v>
      </c>
      <c r="C13" s="851"/>
      <c r="D13" s="852">
        <v>41.5</v>
      </c>
      <c r="E13" s="857"/>
      <c r="F13" s="857"/>
      <c r="G13" s="1016"/>
      <c r="H13" s="1016"/>
      <c r="I13" s="1016"/>
      <c r="J13" s="1016"/>
      <c r="K13" s="988"/>
      <c r="L13" s="988"/>
      <c r="M13" s="962"/>
      <c r="N13" s="962"/>
      <c r="O13" s="656">
        <f>+D13*B13</f>
        <v>539500</v>
      </c>
      <c r="P13" s="656">
        <v>506438.97</v>
      </c>
      <c r="Q13" s="848"/>
      <c r="R13" s="848"/>
      <c r="S13" s="722"/>
      <c r="T13" s="905"/>
    </row>
    <row r="14" spans="1:20" x14ac:dyDescent="0.3">
      <c r="A14" s="850" t="s">
        <v>483</v>
      </c>
      <c r="B14" s="851">
        <v>12555</v>
      </c>
      <c r="C14" s="851"/>
      <c r="D14" s="852">
        <v>41.5</v>
      </c>
      <c r="E14" s="857"/>
      <c r="F14" s="857"/>
      <c r="G14" s="1017"/>
      <c r="H14" s="1017"/>
      <c r="I14" s="1017"/>
      <c r="J14" s="1017"/>
      <c r="K14" s="989"/>
      <c r="L14" s="989"/>
      <c r="M14" s="963">
        <v>521032.5</v>
      </c>
      <c r="N14" s="963">
        <v>493492.51</v>
      </c>
      <c r="O14" s="656"/>
      <c r="P14" s="656"/>
      <c r="Q14" s="848"/>
      <c r="R14" s="848"/>
      <c r="S14" s="722"/>
      <c r="T14" s="905"/>
    </row>
    <row r="15" spans="1:20" x14ac:dyDescent="0.3">
      <c r="A15" s="850" t="s">
        <v>495</v>
      </c>
      <c r="B15" s="851">
        <v>11500</v>
      </c>
      <c r="C15" s="851"/>
      <c r="D15" s="852">
        <v>43.5</v>
      </c>
      <c r="E15" s="857"/>
      <c r="F15" s="857"/>
      <c r="G15" s="1017"/>
      <c r="H15" s="1017"/>
      <c r="I15" s="1017"/>
      <c r="J15" s="1017"/>
      <c r="K15" s="989">
        <v>500250</v>
      </c>
      <c r="L15" s="989">
        <v>495442.3</v>
      </c>
      <c r="M15" s="963"/>
      <c r="N15" s="963"/>
      <c r="O15" s="656"/>
      <c r="P15" s="656"/>
      <c r="Q15" s="848"/>
      <c r="R15" s="848"/>
      <c r="S15" s="722"/>
      <c r="T15" s="905"/>
    </row>
    <row r="16" spans="1:20" x14ac:dyDescent="0.3">
      <c r="A16" s="850" t="s">
        <v>506</v>
      </c>
      <c r="B16" s="851">
        <v>11400</v>
      </c>
      <c r="C16" s="851"/>
      <c r="D16" s="852">
        <v>48</v>
      </c>
      <c r="E16" s="857"/>
      <c r="F16" s="857"/>
      <c r="G16" s="1017"/>
      <c r="H16" s="1017"/>
      <c r="I16" s="1017">
        <v>538704.42000000004</v>
      </c>
      <c r="J16" s="1017">
        <v>547200</v>
      </c>
      <c r="K16" s="989"/>
      <c r="L16" s="989"/>
      <c r="M16" s="963"/>
      <c r="N16" s="963"/>
      <c r="O16" s="656"/>
      <c r="P16" s="656"/>
      <c r="Q16" s="848"/>
      <c r="R16" s="848"/>
      <c r="S16" s="722"/>
      <c r="T16" s="905"/>
    </row>
    <row r="17" spans="1:20" x14ac:dyDescent="0.3">
      <c r="A17" s="850" t="s">
        <v>516</v>
      </c>
      <c r="B17" s="851">
        <v>11300</v>
      </c>
      <c r="C17" s="851"/>
      <c r="D17" s="852">
        <v>48</v>
      </c>
      <c r="E17" s="857"/>
      <c r="F17" s="857"/>
      <c r="G17" s="857">
        <v>508536.04</v>
      </c>
      <c r="H17" s="857">
        <v>542400</v>
      </c>
      <c r="I17" s="1017"/>
      <c r="J17" s="1017"/>
      <c r="K17" s="989"/>
      <c r="L17" s="989"/>
      <c r="M17" s="963"/>
      <c r="N17" s="963"/>
      <c r="O17" s="656"/>
      <c r="P17" s="656"/>
      <c r="Q17" s="848"/>
      <c r="R17" s="848"/>
      <c r="S17" s="722"/>
      <c r="T17" s="905"/>
    </row>
    <row r="18" spans="1:20" x14ac:dyDescent="0.3">
      <c r="A18" s="850" t="s">
        <v>526</v>
      </c>
      <c r="B18" s="851">
        <v>11200</v>
      </c>
      <c r="C18" s="851"/>
      <c r="D18" s="852">
        <v>48</v>
      </c>
      <c r="E18" s="1017"/>
      <c r="F18" s="1017">
        <v>537600</v>
      </c>
      <c r="G18" s="857"/>
      <c r="H18" s="857"/>
      <c r="I18" s="1017"/>
      <c r="J18" s="1017"/>
      <c r="K18" s="989"/>
      <c r="L18" s="989"/>
      <c r="M18" s="963"/>
      <c r="N18" s="963"/>
      <c r="O18" s="656"/>
      <c r="P18" s="656"/>
      <c r="Q18" s="848"/>
      <c r="R18" s="848"/>
      <c r="S18" s="722"/>
      <c r="T18" s="905"/>
    </row>
    <row r="19" spans="1:20" x14ac:dyDescent="0.3">
      <c r="A19" s="850" t="s">
        <v>535</v>
      </c>
      <c r="B19" s="851">
        <v>10800</v>
      </c>
      <c r="C19" s="851"/>
      <c r="D19" s="852">
        <v>51</v>
      </c>
      <c r="E19" s="1017">
        <f>B19*D19</f>
        <v>550800</v>
      </c>
      <c r="F19" s="1017"/>
      <c r="G19" s="857"/>
      <c r="H19" s="857"/>
      <c r="I19" s="1017"/>
      <c r="J19" s="1017"/>
      <c r="K19" s="989"/>
      <c r="L19" s="989"/>
      <c r="M19" s="963"/>
      <c r="N19" s="963"/>
      <c r="O19" s="656"/>
      <c r="P19" s="656"/>
      <c r="Q19" s="848"/>
      <c r="R19" s="848"/>
      <c r="S19" s="722"/>
      <c r="T19" s="905"/>
    </row>
    <row r="20" spans="1:20" x14ac:dyDescent="0.3">
      <c r="A20" s="462"/>
      <c r="B20" s="463"/>
      <c r="C20" s="463"/>
      <c r="D20" s="464"/>
      <c r="E20" s="1017"/>
      <c r="F20" s="1017"/>
      <c r="G20" s="857"/>
      <c r="H20" s="857"/>
      <c r="I20" s="1017"/>
      <c r="J20" s="1017"/>
      <c r="K20" s="989"/>
      <c r="L20" s="989"/>
      <c r="M20" s="963"/>
      <c r="N20" s="963"/>
      <c r="O20" s="656"/>
      <c r="P20" s="656"/>
      <c r="Q20" s="848"/>
      <c r="R20" s="848"/>
      <c r="S20" s="722"/>
      <c r="T20" s="904"/>
    </row>
    <row r="21" spans="1:20" x14ac:dyDescent="0.3">
      <c r="A21" s="244" t="s">
        <v>488</v>
      </c>
      <c r="B21" s="244"/>
      <c r="C21" s="244" t="s">
        <v>10</v>
      </c>
      <c r="D21" s="238" t="s">
        <v>10</v>
      </c>
      <c r="E21" s="1017"/>
      <c r="F21" s="1017"/>
      <c r="G21" s="857"/>
      <c r="H21" s="857"/>
      <c r="I21" s="1018"/>
      <c r="J21" s="1018"/>
      <c r="K21" s="990"/>
      <c r="L21" s="990"/>
      <c r="M21" s="964"/>
      <c r="N21" s="964"/>
      <c r="O21" s="657"/>
      <c r="P21" s="657"/>
      <c r="Q21" s="238"/>
      <c r="R21" s="238"/>
      <c r="S21" s="493"/>
      <c r="T21" s="904"/>
    </row>
    <row r="22" spans="1:20" x14ac:dyDescent="0.3">
      <c r="A22" s="465" t="str">
        <f>A11</f>
        <v>FY 2012-2013</v>
      </c>
      <c r="B22" s="466"/>
      <c r="C22" s="466"/>
      <c r="D22" s="467"/>
      <c r="E22" s="1017"/>
      <c r="F22" s="1017"/>
      <c r="G22" s="857"/>
      <c r="H22" s="857"/>
      <c r="I22" s="1019"/>
      <c r="J22" s="1019"/>
      <c r="K22" s="991"/>
      <c r="L22" s="991"/>
      <c r="M22" s="965"/>
      <c r="N22" s="965"/>
      <c r="O22" s="853"/>
      <c r="P22" s="853"/>
      <c r="Q22" s="467"/>
      <c r="R22" s="467"/>
      <c r="S22" s="727">
        <v>22500</v>
      </c>
      <c r="T22" s="906">
        <v>30326</v>
      </c>
    </row>
    <row r="23" spans="1:20" x14ac:dyDescent="0.3">
      <c r="A23" s="465" t="str">
        <f>A12</f>
        <v>FY 2013-2014</v>
      </c>
      <c r="B23" s="466"/>
      <c r="C23" s="466"/>
      <c r="D23" s="467"/>
      <c r="E23" s="1017"/>
      <c r="F23" s="1017"/>
      <c r="G23" s="857"/>
      <c r="H23" s="857"/>
      <c r="I23" s="1019"/>
      <c r="J23" s="1019"/>
      <c r="K23" s="991"/>
      <c r="L23" s="991"/>
      <c r="M23" s="965"/>
      <c r="N23" s="965"/>
      <c r="Q23" s="726">
        <v>22500</v>
      </c>
      <c r="R23" s="726">
        <v>34276</v>
      </c>
      <c r="S23" s="727"/>
      <c r="T23" s="906"/>
    </row>
    <row r="24" spans="1:20" x14ac:dyDescent="0.3">
      <c r="A24" s="855" t="s">
        <v>437</v>
      </c>
      <c r="B24" s="856"/>
      <c r="C24" s="856"/>
      <c r="D24" s="857"/>
      <c r="E24" s="1017"/>
      <c r="F24" s="1017"/>
      <c r="G24" s="857"/>
      <c r="H24" s="857"/>
      <c r="I24" s="1019"/>
      <c r="J24" s="1019"/>
      <c r="K24" s="991"/>
      <c r="L24" s="991"/>
      <c r="M24" s="965"/>
      <c r="N24" s="965"/>
      <c r="O24" s="858">
        <v>30000</v>
      </c>
      <c r="P24" s="858">
        <v>35995</v>
      </c>
      <c r="Q24" s="726"/>
      <c r="R24" s="726"/>
      <c r="S24" s="727"/>
      <c r="T24" s="906"/>
    </row>
    <row r="25" spans="1:20" x14ac:dyDescent="0.3">
      <c r="A25" s="855" t="s">
        <v>483</v>
      </c>
      <c r="B25" s="856"/>
      <c r="C25" s="856"/>
      <c r="D25" s="857"/>
      <c r="E25" s="1017"/>
      <c r="F25" s="1017"/>
      <c r="G25" s="857"/>
      <c r="H25" s="857"/>
      <c r="I25" s="1019"/>
      <c r="J25" s="1019"/>
      <c r="K25" s="991"/>
      <c r="L25" s="991"/>
      <c r="M25" s="965">
        <v>33000</v>
      </c>
      <c r="N25" s="965">
        <v>28697</v>
      </c>
      <c r="O25" s="858"/>
      <c r="P25" s="858"/>
      <c r="Q25" s="726"/>
      <c r="R25" s="726"/>
      <c r="S25" s="727"/>
      <c r="T25" s="906"/>
    </row>
    <row r="26" spans="1:20" x14ac:dyDescent="0.3">
      <c r="A26" s="855" t="s">
        <v>495</v>
      </c>
      <c r="B26" s="856">
        <v>1150</v>
      </c>
      <c r="C26" s="856"/>
      <c r="D26" s="857">
        <v>25</v>
      </c>
      <c r="E26" s="1017"/>
      <c r="F26" s="1017"/>
      <c r="G26" s="857"/>
      <c r="H26" s="857"/>
      <c r="I26" s="1019"/>
      <c r="J26" s="1019"/>
      <c r="K26" s="991">
        <v>33000</v>
      </c>
      <c r="L26" s="991">
        <v>34070</v>
      </c>
      <c r="M26" s="965"/>
      <c r="N26" s="965"/>
      <c r="O26" s="858"/>
      <c r="P26" s="858"/>
      <c r="Q26" s="726"/>
      <c r="R26" s="726"/>
      <c r="S26" s="727"/>
      <c r="T26" s="906"/>
    </row>
    <row r="27" spans="1:20" x14ac:dyDescent="0.3">
      <c r="A27" s="855" t="s">
        <v>506</v>
      </c>
      <c r="B27" s="856">
        <v>1140</v>
      </c>
      <c r="C27" s="856"/>
      <c r="D27" s="857">
        <v>25</v>
      </c>
      <c r="E27" s="1017"/>
      <c r="F27" s="1017"/>
      <c r="G27" s="857"/>
      <c r="H27" s="857"/>
      <c r="I27" s="1017">
        <v>33845</v>
      </c>
      <c r="J27" s="1017">
        <v>28500</v>
      </c>
      <c r="K27" s="991"/>
      <c r="L27" s="991"/>
      <c r="M27" s="965"/>
      <c r="N27" s="965"/>
      <c r="O27" s="858"/>
      <c r="P27" s="858"/>
      <c r="Q27" s="726"/>
      <c r="R27" s="726"/>
      <c r="S27" s="727"/>
      <c r="T27" s="906"/>
    </row>
    <row r="28" spans="1:20" x14ac:dyDescent="0.3">
      <c r="A28" s="855" t="s">
        <v>516</v>
      </c>
      <c r="B28" s="856">
        <v>1100</v>
      </c>
      <c r="C28" s="856"/>
      <c r="D28" s="857">
        <v>25</v>
      </c>
      <c r="E28" s="1017"/>
      <c r="F28" s="1017"/>
      <c r="G28" s="857">
        <v>33225</v>
      </c>
      <c r="H28" s="857">
        <v>27500</v>
      </c>
      <c r="I28" s="1017"/>
      <c r="J28" s="1017"/>
      <c r="K28" s="991"/>
      <c r="L28" s="991"/>
      <c r="M28" s="965"/>
      <c r="N28" s="965"/>
      <c r="O28" s="858"/>
      <c r="P28" s="858"/>
      <c r="Q28" s="726"/>
      <c r="R28" s="726"/>
      <c r="S28" s="727"/>
      <c r="T28" s="906"/>
    </row>
    <row r="29" spans="1:20" x14ac:dyDescent="0.3">
      <c r="A29" s="855" t="s">
        <v>526</v>
      </c>
      <c r="B29" s="856">
        <v>1100</v>
      </c>
      <c r="C29" s="856"/>
      <c r="D29" s="857">
        <v>35</v>
      </c>
      <c r="E29" s="1017"/>
      <c r="F29" s="1017">
        <v>38500</v>
      </c>
      <c r="G29" s="857"/>
      <c r="H29" s="857"/>
      <c r="I29" s="1017"/>
      <c r="J29" s="1017"/>
      <c r="K29" s="991"/>
      <c r="L29" s="991"/>
      <c r="M29" s="965"/>
      <c r="N29" s="965"/>
      <c r="O29" s="858"/>
      <c r="P29" s="858"/>
      <c r="Q29" s="726"/>
      <c r="R29" s="726"/>
      <c r="S29" s="727"/>
      <c r="T29" s="906"/>
    </row>
    <row r="30" spans="1:20" x14ac:dyDescent="0.3">
      <c r="A30" s="855" t="s">
        <v>536</v>
      </c>
      <c r="B30" s="856">
        <v>1000</v>
      </c>
      <c r="C30" s="856"/>
      <c r="D30" s="857">
        <v>35</v>
      </c>
      <c r="E30" s="1017">
        <f>B30*D30</f>
        <v>35000</v>
      </c>
      <c r="F30" s="1017"/>
      <c r="G30" s="857"/>
      <c r="H30" s="857"/>
      <c r="I30" s="1017"/>
      <c r="J30" s="1017"/>
      <c r="K30" s="991"/>
      <c r="L30" s="991"/>
      <c r="M30" s="965"/>
      <c r="N30" s="965"/>
      <c r="O30" s="858"/>
      <c r="P30" s="858"/>
      <c r="Q30" s="726"/>
      <c r="R30" s="726"/>
      <c r="S30" s="727"/>
      <c r="T30" s="906"/>
    </row>
    <row r="31" spans="1:20" x14ac:dyDescent="0.3">
      <c r="A31" s="855"/>
      <c r="B31" s="856"/>
      <c r="C31" s="856"/>
      <c r="D31" s="857"/>
      <c r="E31" s="1017"/>
      <c r="F31" s="1017"/>
      <c r="G31" s="857"/>
      <c r="H31" s="857"/>
      <c r="I31" s="1019"/>
      <c r="J31" s="1019"/>
      <c r="K31" s="991"/>
      <c r="L31" s="991"/>
      <c r="M31" s="965"/>
      <c r="N31" s="965"/>
      <c r="O31" s="858"/>
      <c r="P31" s="858"/>
      <c r="Q31" s="726"/>
      <c r="R31" s="726"/>
      <c r="S31" s="727"/>
      <c r="T31" s="906"/>
    </row>
    <row r="32" spans="1:20" x14ac:dyDescent="0.3">
      <c r="A32" s="855" t="s">
        <v>341</v>
      </c>
      <c r="B32" s="856"/>
      <c r="C32" s="856"/>
      <c r="D32" s="857"/>
      <c r="E32" s="1017">
        <v>0</v>
      </c>
      <c r="F32" s="1017">
        <v>0</v>
      </c>
      <c r="G32" s="857"/>
      <c r="H32" s="857"/>
      <c r="I32" s="1019"/>
      <c r="J32" s="1019">
        <v>0</v>
      </c>
      <c r="K32" s="991">
        <v>4000</v>
      </c>
      <c r="L32" s="991"/>
      <c r="M32" s="965">
        <v>2500</v>
      </c>
      <c r="N32" s="965">
        <v>0</v>
      </c>
      <c r="O32" s="858">
        <v>5000</v>
      </c>
      <c r="P32" s="858">
        <v>0</v>
      </c>
      <c r="Q32" s="726">
        <v>2500</v>
      </c>
      <c r="R32" s="726">
        <v>1431.3</v>
      </c>
      <c r="S32" s="727">
        <v>5000</v>
      </c>
      <c r="T32" s="906">
        <v>10323</v>
      </c>
    </row>
    <row r="33" spans="1:20" x14ac:dyDescent="0.3">
      <c r="A33" s="850" t="s">
        <v>295</v>
      </c>
      <c r="B33" s="850"/>
      <c r="C33" s="850"/>
      <c r="D33" s="850"/>
      <c r="E33" s="1017">
        <v>24779.599999999999</v>
      </c>
      <c r="F33" s="1017">
        <v>30351</v>
      </c>
      <c r="G33" s="857">
        <v>31980</v>
      </c>
      <c r="H33" s="857">
        <v>31980</v>
      </c>
      <c r="I33" s="1017">
        <v>31400</v>
      </c>
      <c r="J33" s="1017">
        <v>31400</v>
      </c>
      <c r="K33" s="989">
        <v>33340</v>
      </c>
      <c r="L33" s="989">
        <v>31396</v>
      </c>
      <c r="M33" s="963">
        <v>30000</v>
      </c>
      <c r="N33" s="963">
        <v>30000</v>
      </c>
      <c r="O33" s="859">
        <v>44000</v>
      </c>
      <c r="P33" s="859">
        <v>44000</v>
      </c>
      <c r="Q33" s="721">
        <v>44000</v>
      </c>
      <c r="R33" s="721">
        <v>44000</v>
      </c>
      <c r="S33" s="722">
        <v>40800</v>
      </c>
      <c r="T33" s="904">
        <v>40800</v>
      </c>
    </row>
    <row r="34" spans="1:20" x14ac:dyDescent="0.3">
      <c r="A34" s="705" t="s">
        <v>280</v>
      </c>
      <c r="B34" s="463"/>
      <c r="C34" s="463"/>
      <c r="D34" s="464"/>
      <c r="E34" s="1017">
        <v>1000</v>
      </c>
      <c r="F34" s="1017">
        <v>1000</v>
      </c>
      <c r="G34" s="857">
        <v>2822.93</v>
      </c>
      <c r="H34" s="857">
        <v>5000</v>
      </c>
      <c r="I34" s="1017">
        <v>2196.96</v>
      </c>
      <c r="J34" s="1017">
        <v>4500</v>
      </c>
      <c r="K34" s="989">
        <v>4500</v>
      </c>
      <c r="L34" s="989">
        <v>4773.6099999999997</v>
      </c>
      <c r="M34" s="963">
        <v>4500</v>
      </c>
      <c r="N34" s="963">
        <v>7032.46</v>
      </c>
      <c r="O34" s="859">
        <v>7500</v>
      </c>
      <c r="P34" s="859">
        <v>-1697.56</v>
      </c>
      <c r="Q34" s="721">
        <v>7500</v>
      </c>
      <c r="R34" s="721">
        <v>5189.32</v>
      </c>
      <c r="S34" s="722">
        <v>7500</v>
      </c>
      <c r="T34" s="904">
        <v>7223</v>
      </c>
    </row>
    <row r="35" spans="1:20" x14ac:dyDescent="0.3">
      <c r="A35" s="688" t="s">
        <v>35</v>
      </c>
      <c r="B35" s="860"/>
      <c r="C35" s="860"/>
      <c r="D35" s="688"/>
      <c r="E35" s="1017"/>
      <c r="F35" s="1017"/>
      <c r="G35" s="857"/>
      <c r="H35" s="857"/>
      <c r="I35" s="1017"/>
      <c r="J35" s="1017">
        <v>0</v>
      </c>
      <c r="K35" s="990">
        <v>6000</v>
      </c>
      <c r="L35" s="990"/>
      <c r="M35" s="964">
        <v>10000</v>
      </c>
      <c r="N35" s="964"/>
      <c r="O35" s="861">
        <v>5000</v>
      </c>
      <c r="P35" s="861">
        <v>0</v>
      </c>
      <c r="Q35" s="862">
        <v>5000</v>
      </c>
      <c r="R35" s="862">
        <v>11206.34</v>
      </c>
      <c r="S35" s="816">
        <v>10000</v>
      </c>
      <c r="T35" s="904"/>
    </row>
    <row r="36" spans="1:20" x14ac:dyDescent="0.3">
      <c r="A36" s="244" t="s">
        <v>38</v>
      </c>
      <c r="B36" s="244"/>
      <c r="C36" s="244"/>
      <c r="D36" s="244"/>
      <c r="E36" s="1017"/>
      <c r="F36" s="1017"/>
      <c r="G36" s="857"/>
      <c r="H36" s="857"/>
      <c r="I36" s="1018"/>
      <c r="J36" s="1018"/>
      <c r="K36" s="990"/>
      <c r="L36" s="990"/>
      <c r="M36" s="964"/>
      <c r="N36" s="964"/>
      <c r="O36" s="654"/>
      <c r="P36" s="654"/>
      <c r="Q36" s="244"/>
      <c r="R36" s="244"/>
      <c r="S36" s="493"/>
      <c r="T36" s="904">
        <v>0</v>
      </c>
    </row>
    <row r="37" spans="1:20" x14ac:dyDescent="0.3">
      <c r="A37" s="244" t="s">
        <v>502</v>
      </c>
      <c r="B37" s="463">
        <v>100</v>
      </c>
      <c r="C37" s="463"/>
      <c r="D37" s="464">
        <v>8</v>
      </c>
      <c r="E37" s="1017"/>
      <c r="F37" s="1017"/>
      <c r="G37" s="857"/>
      <c r="H37" s="857"/>
      <c r="I37" s="1017"/>
      <c r="J37" s="1017"/>
      <c r="K37" s="989"/>
      <c r="L37" s="989"/>
      <c r="M37" s="963"/>
      <c r="N37" s="963"/>
      <c r="O37" s="656"/>
      <c r="P37" s="656"/>
      <c r="Q37" s="464"/>
      <c r="R37" s="464"/>
      <c r="S37" s="722">
        <f>B37*D37</f>
        <v>800</v>
      </c>
      <c r="T37" s="904">
        <v>328</v>
      </c>
    </row>
    <row r="38" spans="1:20" x14ac:dyDescent="0.3">
      <c r="A38" s="244" t="s">
        <v>501</v>
      </c>
      <c r="B38" s="463">
        <v>100</v>
      </c>
      <c r="C38" s="463"/>
      <c r="D38" s="464">
        <v>8</v>
      </c>
      <c r="E38" s="1017"/>
      <c r="F38" s="1017"/>
      <c r="G38" s="857"/>
      <c r="H38" s="857"/>
      <c r="I38" s="1017"/>
      <c r="J38" s="1017"/>
      <c r="K38" s="989"/>
      <c r="L38" s="989"/>
      <c r="M38" s="963"/>
      <c r="N38" s="963"/>
      <c r="Q38" s="721">
        <v>800</v>
      </c>
      <c r="R38" s="721">
        <v>320</v>
      </c>
      <c r="S38" s="722"/>
      <c r="T38" s="904"/>
    </row>
    <row r="39" spans="1:20" x14ac:dyDescent="0.3">
      <c r="A39" s="244" t="s">
        <v>500</v>
      </c>
      <c r="B39" s="463">
        <v>50</v>
      </c>
      <c r="C39" s="463"/>
      <c r="D39" s="464">
        <v>8</v>
      </c>
      <c r="E39" s="1017"/>
      <c r="F39" s="1017"/>
      <c r="G39" s="857"/>
      <c r="H39" s="857"/>
      <c r="I39" s="1017"/>
      <c r="J39" s="1017"/>
      <c r="K39" s="989"/>
      <c r="L39" s="989"/>
      <c r="M39" s="963"/>
      <c r="N39" s="963"/>
      <c r="O39" s="718">
        <v>400</v>
      </c>
      <c r="P39" s="718">
        <v>160</v>
      </c>
      <c r="Q39" s="721"/>
      <c r="R39" s="721"/>
      <c r="S39" s="722"/>
      <c r="T39" s="904"/>
    </row>
    <row r="40" spans="1:20" x14ac:dyDescent="0.3">
      <c r="A40" s="244" t="s">
        <v>485</v>
      </c>
      <c r="B40" s="463">
        <v>40</v>
      </c>
      <c r="C40" s="463"/>
      <c r="D40" s="464">
        <v>8</v>
      </c>
      <c r="E40" s="1017"/>
      <c r="F40" s="1017"/>
      <c r="G40" s="857"/>
      <c r="H40" s="857"/>
      <c r="I40" s="1017"/>
      <c r="J40" s="1017"/>
      <c r="K40" s="989"/>
      <c r="L40" s="989"/>
      <c r="M40" s="963">
        <v>320</v>
      </c>
      <c r="N40" s="963">
        <v>40</v>
      </c>
      <c r="O40" s="718"/>
      <c r="P40" s="718"/>
      <c r="Q40" s="721"/>
      <c r="R40" s="721"/>
      <c r="S40" s="722"/>
      <c r="T40" s="904"/>
    </row>
    <row r="41" spans="1:20" x14ac:dyDescent="0.3">
      <c r="A41" s="244" t="s">
        <v>499</v>
      </c>
      <c r="B41" s="463">
        <v>40</v>
      </c>
      <c r="C41" s="463"/>
      <c r="D41" s="464">
        <v>10</v>
      </c>
      <c r="E41" s="1017"/>
      <c r="F41" s="1017"/>
      <c r="G41" s="857"/>
      <c r="H41" s="857"/>
      <c r="I41" s="1017"/>
      <c r="J41" s="1017"/>
      <c r="K41" s="989">
        <v>400</v>
      </c>
      <c r="L41" s="989"/>
      <c r="M41" s="963"/>
      <c r="N41" s="963"/>
      <c r="O41" s="718"/>
      <c r="P41" s="718"/>
      <c r="Q41" s="721"/>
      <c r="R41" s="721"/>
      <c r="S41" s="722"/>
      <c r="T41" s="904"/>
    </row>
    <row r="42" spans="1:20" x14ac:dyDescent="0.3">
      <c r="A42" s="244" t="s">
        <v>507</v>
      </c>
      <c r="B42" s="463">
        <v>10</v>
      </c>
      <c r="C42" s="463"/>
      <c r="D42" s="464">
        <v>10</v>
      </c>
      <c r="E42" s="1017"/>
      <c r="F42" s="1017"/>
      <c r="G42" s="857"/>
      <c r="H42" s="857"/>
      <c r="I42" s="1017">
        <v>48</v>
      </c>
      <c r="J42" s="1017">
        <v>100</v>
      </c>
      <c r="K42" s="989"/>
      <c r="L42" s="989"/>
      <c r="M42" s="963"/>
      <c r="N42" s="963"/>
      <c r="O42" s="718"/>
      <c r="P42" s="718"/>
      <c r="Q42" s="721"/>
      <c r="R42" s="721"/>
      <c r="S42" s="722"/>
      <c r="T42" s="904"/>
    </row>
    <row r="43" spans="1:20" x14ac:dyDescent="0.3">
      <c r="A43" s="244" t="s">
        <v>517</v>
      </c>
      <c r="B43" s="463">
        <v>10</v>
      </c>
      <c r="C43" s="463"/>
      <c r="D43" s="464">
        <v>10</v>
      </c>
      <c r="E43" s="1017"/>
      <c r="F43" s="1017"/>
      <c r="G43" s="857">
        <v>120</v>
      </c>
      <c r="H43" s="857">
        <v>100</v>
      </c>
      <c r="I43" s="1017"/>
      <c r="J43" s="1017"/>
      <c r="K43" s="989"/>
      <c r="L43" s="989"/>
      <c r="M43" s="963"/>
      <c r="N43" s="963"/>
      <c r="O43" s="718"/>
      <c r="P43" s="718"/>
      <c r="Q43" s="721"/>
      <c r="R43" s="721"/>
      <c r="S43" s="722"/>
      <c r="T43" s="904"/>
    </row>
    <row r="44" spans="1:20" x14ac:dyDescent="0.3">
      <c r="A44" s="244" t="s">
        <v>528</v>
      </c>
      <c r="B44" s="463">
        <v>10</v>
      </c>
      <c r="C44" s="463"/>
      <c r="D44" s="464">
        <v>10</v>
      </c>
      <c r="E44" s="1017"/>
      <c r="F44" s="1017">
        <v>100</v>
      </c>
      <c r="G44" s="857"/>
      <c r="H44" s="1017"/>
      <c r="I44" s="1017"/>
      <c r="J44" s="1017"/>
      <c r="K44" s="989"/>
      <c r="L44" s="989"/>
      <c r="M44" s="963"/>
      <c r="N44" s="963"/>
      <c r="O44" s="718"/>
      <c r="P44" s="718"/>
      <c r="Q44" s="721"/>
      <c r="R44" s="721"/>
      <c r="S44" s="722"/>
      <c r="T44" s="904"/>
    </row>
    <row r="45" spans="1:20" x14ac:dyDescent="0.3">
      <c r="A45" s="244" t="s">
        <v>537</v>
      </c>
      <c r="B45" s="463">
        <v>10</v>
      </c>
      <c r="C45" s="463"/>
      <c r="D45" s="464">
        <v>10</v>
      </c>
      <c r="E45" s="1017">
        <f>B45*D45</f>
        <v>100</v>
      </c>
      <c r="F45" s="1017"/>
      <c r="G45" s="857"/>
      <c r="H45" s="1017"/>
      <c r="I45" s="1017"/>
      <c r="J45" s="1017"/>
      <c r="K45" s="989"/>
      <c r="L45" s="989"/>
      <c r="M45" s="963"/>
      <c r="N45" s="963"/>
      <c r="O45" s="718"/>
      <c r="P45" s="718"/>
      <c r="Q45" s="721"/>
      <c r="R45" s="721"/>
      <c r="S45" s="722"/>
      <c r="T45" s="904"/>
    </row>
    <row r="46" spans="1:20" x14ac:dyDescent="0.3">
      <c r="A46" s="244"/>
      <c r="B46" s="463"/>
      <c r="C46" s="463"/>
      <c r="D46" s="464"/>
      <c r="E46" s="1017"/>
      <c r="F46" s="1017"/>
      <c r="G46" s="857"/>
      <c r="H46" s="1017"/>
      <c r="I46" s="1017"/>
      <c r="J46" s="1017"/>
      <c r="K46" s="989"/>
      <c r="L46" s="989"/>
      <c r="M46" s="963"/>
      <c r="N46" s="963"/>
      <c r="O46" s="718"/>
      <c r="P46" s="718"/>
      <c r="Q46" s="721"/>
      <c r="R46" s="721"/>
      <c r="S46" s="722"/>
      <c r="T46" s="904"/>
    </row>
    <row r="47" spans="1:20" x14ac:dyDescent="0.3">
      <c r="A47" s="244" t="s">
        <v>209</v>
      </c>
      <c r="B47" s="239"/>
      <c r="C47" s="239"/>
      <c r="D47" s="239"/>
      <c r="E47" s="1017"/>
      <c r="F47" s="1017"/>
      <c r="G47" s="857"/>
      <c r="H47" s="1020"/>
      <c r="I47" s="1020"/>
      <c r="J47" s="1020"/>
      <c r="K47" s="992"/>
      <c r="L47" s="992"/>
      <c r="M47" s="966"/>
      <c r="N47" s="966"/>
      <c r="O47" s="715"/>
      <c r="P47" s="715"/>
      <c r="Q47" s="713"/>
      <c r="R47" s="713"/>
      <c r="S47" s="493"/>
      <c r="T47" s="904"/>
    </row>
    <row r="48" spans="1:20" x14ac:dyDescent="0.3">
      <c r="A48" s="462" t="str">
        <f>$A$11</f>
        <v>FY 2012-2013</v>
      </c>
      <c r="B48" s="463">
        <f>+B11</f>
        <v>13302</v>
      </c>
      <c r="C48" s="463"/>
      <c r="D48" s="464">
        <v>2</v>
      </c>
      <c r="E48" s="1017"/>
      <c r="F48" s="1017"/>
      <c r="G48" s="857"/>
      <c r="H48" s="1017"/>
      <c r="I48" s="1017"/>
      <c r="J48" s="1017"/>
      <c r="K48" s="989"/>
      <c r="L48" s="989"/>
      <c r="M48" s="963"/>
      <c r="N48" s="963"/>
      <c r="O48" s="718"/>
      <c r="P48" s="718"/>
      <c r="Q48" s="721"/>
      <c r="R48" s="721"/>
      <c r="S48" s="722">
        <v>28928</v>
      </c>
      <c r="T48" s="904">
        <v>26600</v>
      </c>
    </row>
    <row r="49" spans="1:20" x14ac:dyDescent="0.3">
      <c r="A49" s="462" t="s">
        <v>390</v>
      </c>
      <c r="B49" s="463">
        <f>+B12</f>
        <v>13500</v>
      </c>
      <c r="C49" s="463"/>
      <c r="D49" s="464">
        <v>3</v>
      </c>
      <c r="E49" s="1017"/>
      <c r="F49" s="1017"/>
      <c r="G49" s="857"/>
      <c r="H49" s="1017"/>
      <c r="I49" s="1017"/>
      <c r="J49" s="1017"/>
      <c r="K49" s="989"/>
      <c r="L49" s="989"/>
      <c r="M49" s="963"/>
      <c r="N49" s="963"/>
      <c r="O49" s="847"/>
      <c r="P49" s="847"/>
      <c r="Q49" s="721">
        <f>+D49*B49</f>
        <v>40500</v>
      </c>
      <c r="R49" s="721">
        <v>37718.69</v>
      </c>
      <c r="S49" s="722"/>
      <c r="T49" s="904"/>
    </row>
    <row r="50" spans="1:20" x14ac:dyDescent="0.3">
      <c r="A50" s="462" t="s">
        <v>437</v>
      </c>
      <c r="B50" s="851">
        <v>13000</v>
      </c>
      <c r="C50" s="851"/>
      <c r="D50" s="852">
        <v>1.5</v>
      </c>
      <c r="E50" s="1017"/>
      <c r="F50" s="1017"/>
      <c r="G50" s="857"/>
      <c r="H50" s="1017"/>
      <c r="I50" s="1017"/>
      <c r="J50" s="1017"/>
      <c r="K50" s="989"/>
      <c r="L50" s="989"/>
      <c r="M50" s="963"/>
      <c r="N50" s="963"/>
      <c r="O50" s="718">
        <f>+D50*B50</f>
        <v>19500</v>
      </c>
      <c r="P50" s="718">
        <v>18305.03</v>
      </c>
      <c r="Q50" s="721"/>
      <c r="R50" s="721"/>
      <c r="S50" s="722"/>
      <c r="T50" s="904"/>
    </row>
    <row r="51" spans="1:20" x14ac:dyDescent="0.3">
      <c r="A51" s="462" t="s">
        <v>483</v>
      </c>
      <c r="B51" s="851">
        <f>B14</f>
        <v>12555</v>
      </c>
      <c r="C51" s="851"/>
      <c r="D51" s="852">
        <v>2.5</v>
      </c>
      <c r="E51" s="1017"/>
      <c r="F51" s="1017"/>
      <c r="G51" s="857"/>
      <c r="H51" s="1017"/>
      <c r="I51" s="1017"/>
      <c r="J51" s="1017"/>
      <c r="K51" s="989"/>
      <c r="L51" s="989"/>
      <c r="M51" s="963">
        <v>31387.5</v>
      </c>
      <c r="N51" s="963">
        <v>29669.49</v>
      </c>
      <c r="O51" s="718"/>
      <c r="P51" s="718"/>
      <c r="Q51" s="721"/>
      <c r="R51" s="721"/>
      <c r="S51" s="722"/>
      <c r="T51" s="904"/>
    </row>
    <row r="52" spans="1:20" x14ac:dyDescent="0.3">
      <c r="A52" s="462" t="s">
        <v>495</v>
      </c>
      <c r="B52" s="851">
        <v>11500</v>
      </c>
      <c r="C52" s="851"/>
      <c r="D52" s="852">
        <v>2.5</v>
      </c>
      <c r="E52" s="1017"/>
      <c r="F52" s="1017"/>
      <c r="G52" s="857"/>
      <c r="H52" s="1017"/>
      <c r="I52" s="1017"/>
      <c r="J52" s="1017"/>
      <c r="K52" s="989">
        <v>28750</v>
      </c>
      <c r="L52" s="989">
        <v>28473.7</v>
      </c>
      <c r="M52" s="963"/>
      <c r="N52" s="963"/>
      <c r="O52" s="718"/>
      <c r="P52" s="718"/>
      <c r="Q52" s="721"/>
      <c r="R52" s="721"/>
      <c r="S52" s="722"/>
      <c r="T52" s="904"/>
    </row>
    <row r="53" spans="1:20" x14ac:dyDescent="0.3">
      <c r="A53" s="462" t="s">
        <v>506</v>
      </c>
      <c r="B53" s="851">
        <v>11400</v>
      </c>
      <c r="C53" s="851"/>
      <c r="D53" s="852">
        <v>0</v>
      </c>
      <c r="E53" s="1017"/>
      <c r="F53" s="1017"/>
      <c r="G53" s="857"/>
      <c r="H53" s="1017"/>
      <c r="I53" s="1017">
        <v>-8.42</v>
      </c>
      <c r="J53" s="1017">
        <f>C53*E53</f>
        <v>0</v>
      </c>
      <c r="K53" s="989"/>
      <c r="L53" s="989"/>
      <c r="M53" s="963"/>
      <c r="N53" s="963"/>
      <c r="O53" s="718"/>
      <c r="P53" s="718"/>
      <c r="Q53" s="721"/>
      <c r="R53" s="721"/>
      <c r="S53" s="722"/>
      <c r="T53" s="904"/>
    </row>
    <row r="54" spans="1:20" x14ac:dyDescent="0.3">
      <c r="A54" s="462" t="s">
        <v>516</v>
      </c>
      <c r="B54" s="851">
        <f>B17</f>
        <v>11300</v>
      </c>
      <c r="C54" s="851"/>
      <c r="D54" s="852">
        <v>1</v>
      </c>
      <c r="E54" s="1017"/>
      <c r="F54" s="1017"/>
      <c r="G54" s="857">
        <v>10555.46</v>
      </c>
      <c r="H54" s="857">
        <v>11300</v>
      </c>
      <c r="I54" s="1017"/>
      <c r="J54" s="1017"/>
      <c r="K54" s="989"/>
      <c r="L54" s="989"/>
      <c r="M54" s="963"/>
      <c r="N54" s="963"/>
      <c r="O54" s="718"/>
      <c r="P54" s="718"/>
      <c r="Q54" s="721"/>
      <c r="R54" s="721"/>
      <c r="S54" s="722"/>
      <c r="T54" s="904"/>
    </row>
    <row r="55" spans="1:20" x14ac:dyDescent="0.3">
      <c r="A55" s="462" t="s">
        <v>526</v>
      </c>
      <c r="B55" s="851">
        <v>11200</v>
      </c>
      <c r="C55" s="851"/>
      <c r="D55" s="852">
        <v>1</v>
      </c>
      <c r="E55" s="1017"/>
      <c r="F55" s="1017">
        <v>11200</v>
      </c>
      <c r="G55" s="857"/>
      <c r="H55" s="857"/>
      <c r="I55" s="1017"/>
      <c r="J55" s="1017"/>
      <c r="K55" s="989"/>
      <c r="L55" s="989"/>
      <c r="M55" s="963"/>
      <c r="N55" s="963"/>
      <c r="O55" s="718"/>
      <c r="P55" s="718"/>
      <c r="Q55" s="721"/>
      <c r="R55" s="721"/>
      <c r="S55" s="722"/>
      <c r="T55" s="904"/>
    </row>
    <row r="56" spans="1:20" x14ac:dyDescent="0.3">
      <c r="A56" s="462" t="s">
        <v>535</v>
      </c>
      <c r="B56" s="851">
        <v>10800</v>
      </c>
      <c r="C56" s="851"/>
      <c r="D56" s="852">
        <v>0</v>
      </c>
      <c r="E56" s="1017">
        <f>B56*D56</f>
        <v>0</v>
      </c>
      <c r="F56" s="1017"/>
      <c r="G56" s="857"/>
      <c r="H56" s="857"/>
      <c r="I56" s="1017"/>
      <c r="J56" s="1017"/>
      <c r="K56" s="989"/>
      <c r="L56" s="989"/>
      <c r="M56" s="963"/>
      <c r="N56" s="963"/>
      <c r="O56" s="718"/>
      <c r="P56" s="718"/>
      <c r="Q56" s="721"/>
      <c r="R56" s="721"/>
      <c r="S56" s="722"/>
      <c r="T56" s="904"/>
    </row>
    <row r="57" spans="1:20" x14ac:dyDescent="0.3">
      <c r="A57" s="462"/>
      <c r="B57" s="463"/>
      <c r="C57" s="463"/>
      <c r="D57" s="464"/>
      <c r="E57" s="1017"/>
      <c r="F57" s="1017"/>
      <c r="G57" s="857"/>
      <c r="H57" s="857"/>
      <c r="I57" s="1017"/>
      <c r="J57" s="1017"/>
      <c r="K57" s="989"/>
      <c r="L57" s="989"/>
      <c r="M57" s="963"/>
      <c r="N57" s="963"/>
      <c r="O57" s="656"/>
      <c r="P57" s="656"/>
      <c r="Q57" s="848"/>
      <c r="R57" s="848"/>
      <c r="S57" s="722"/>
      <c r="T57" s="904"/>
    </row>
    <row r="58" spans="1:20" x14ac:dyDescent="0.3">
      <c r="A58" s="462" t="s">
        <v>328</v>
      </c>
      <c r="B58" s="463"/>
      <c r="C58" s="463"/>
      <c r="D58" s="721"/>
      <c r="E58" s="1017">
        <v>0</v>
      </c>
      <c r="F58" s="1017">
        <v>0</v>
      </c>
      <c r="G58" s="857"/>
      <c r="H58" s="857"/>
      <c r="I58" s="1017"/>
      <c r="J58" s="1017">
        <v>0</v>
      </c>
      <c r="K58" s="989">
        <v>0</v>
      </c>
      <c r="L58" s="989"/>
      <c r="M58" s="963">
        <v>1000</v>
      </c>
      <c r="N58" s="963">
        <v>0</v>
      </c>
      <c r="O58" s="718">
        <v>7000</v>
      </c>
      <c r="P58" s="718">
        <v>1550</v>
      </c>
      <c r="Q58" s="721">
        <v>7000</v>
      </c>
      <c r="R58" s="721">
        <v>1675</v>
      </c>
      <c r="S58" s="722"/>
      <c r="T58" s="904">
        <v>940</v>
      </c>
    </row>
    <row r="59" spans="1:20" x14ac:dyDescent="0.3">
      <c r="A59" s="462" t="s">
        <v>248</v>
      </c>
      <c r="B59" s="463"/>
      <c r="C59" s="463"/>
      <c r="D59" s="721"/>
      <c r="E59" s="1017">
        <v>3000</v>
      </c>
      <c r="F59" s="1017">
        <v>2500</v>
      </c>
      <c r="G59" s="857">
        <v>3446.82</v>
      </c>
      <c r="H59" s="857">
        <v>3000</v>
      </c>
      <c r="I59" s="1017">
        <v>2395.67</v>
      </c>
      <c r="J59" s="1017">
        <v>3000</v>
      </c>
      <c r="K59" s="989">
        <v>5000</v>
      </c>
      <c r="L59" s="989">
        <v>2595.59</v>
      </c>
      <c r="M59" s="963">
        <v>6500</v>
      </c>
      <c r="N59" s="963">
        <v>2726.55</v>
      </c>
      <c r="O59" s="718">
        <v>5000</v>
      </c>
      <c r="P59" s="718">
        <v>2540.3200000000002</v>
      </c>
      <c r="Q59" s="721">
        <v>5000</v>
      </c>
      <c r="R59" s="721">
        <v>3700.91</v>
      </c>
      <c r="S59" s="722">
        <v>5000</v>
      </c>
      <c r="T59" s="904">
        <v>3365</v>
      </c>
    </row>
    <row r="60" spans="1:20" x14ac:dyDescent="0.3">
      <c r="A60" s="462" t="s">
        <v>380</v>
      </c>
      <c r="B60" s="463"/>
      <c r="C60" s="463"/>
      <c r="D60" s="721"/>
      <c r="E60" s="1017">
        <v>200</v>
      </c>
      <c r="F60" s="1017">
        <v>200</v>
      </c>
      <c r="G60" s="857">
        <v>543.89</v>
      </c>
      <c r="H60" s="857">
        <v>100</v>
      </c>
      <c r="I60" s="1017">
        <v>183.55</v>
      </c>
      <c r="J60" s="1017">
        <v>100</v>
      </c>
      <c r="K60" s="989">
        <v>100</v>
      </c>
      <c r="L60" s="989">
        <v>277.07</v>
      </c>
      <c r="M60" s="963">
        <v>100</v>
      </c>
      <c r="N60" s="963">
        <v>668.35</v>
      </c>
      <c r="O60" s="718">
        <v>500</v>
      </c>
      <c r="P60" s="718">
        <v>413.32</v>
      </c>
      <c r="Q60" s="721">
        <v>500</v>
      </c>
      <c r="R60" s="721">
        <v>182.83</v>
      </c>
      <c r="S60" s="722"/>
      <c r="T60" s="904">
        <v>308</v>
      </c>
    </row>
    <row r="61" spans="1:20" x14ac:dyDescent="0.3">
      <c r="A61" s="462" t="s">
        <v>342</v>
      </c>
      <c r="B61" s="463"/>
      <c r="C61" s="463"/>
      <c r="D61" s="721"/>
      <c r="E61" s="1017">
        <v>103000</v>
      </c>
      <c r="F61" s="1017">
        <v>103000</v>
      </c>
      <c r="G61" s="857">
        <v>103000</v>
      </c>
      <c r="H61" s="857">
        <v>103000</v>
      </c>
      <c r="I61" s="1017">
        <v>103000</v>
      </c>
      <c r="J61" s="1017">
        <v>103000</v>
      </c>
      <c r="K61" s="989">
        <v>99250</v>
      </c>
      <c r="L61" s="989">
        <v>99250</v>
      </c>
      <c r="M61" s="963">
        <v>99250</v>
      </c>
      <c r="N61" s="963">
        <v>99250</v>
      </c>
      <c r="O61" s="718">
        <v>99250</v>
      </c>
      <c r="P61" s="718">
        <v>99250</v>
      </c>
      <c r="Q61" s="721">
        <v>99250</v>
      </c>
      <c r="R61" s="721">
        <v>99250</v>
      </c>
      <c r="S61" s="722">
        <v>77000</v>
      </c>
      <c r="T61" s="904">
        <v>77000</v>
      </c>
    </row>
    <row r="62" spans="1:20" x14ac:dyDescent="0.3">
      <c r="A62" s="462" t="s">
        <v>519</v>
      </c>
      <c r="B62" s="463"/>
      <c r="C62" s="463"/>
      <c r="D62" s="721"/>
      <c r="E62" s="1017">
        <v>0</v>
      </c>
      <c r="F62" s="1017">
        <v>0</v>
      </c>
      <c r="G62" s="857"/>
      <c r="H62" s="857">
        <v>12000</v>
      </c>
      <c r="I62" s="1017"/>
      <c r="J62" s="1017"/>
      <c r="K62" s="989"/>
      <c r="L62" s="989"/>
      <c r="M62" s="963"/>
      <c r="N62" s="963"/>
      <c r="O62" s="718"/>
      <c r="P62" s="718"/>
      <c r="Q62" s="721"/>
      <c r="R62" s="721"/>
      <c r="S62" s="722"/>
      <c r="T62" s="904"/>
    </row>
    <row r="63" spans="1:20" x14ac:dyDescent="0.3">
      <c r="A63" s="462" t="s">
        <v>42</v>
      </c>
      <c r="B63" s="246"/>
      <c r="C63" s="246"/>
      <c r="D63" s="733"/>
      <c r="E63" s="1017">
        <v>6000</v>
      </c>
      <c r="F63" s="1017">
        <v>6000</v>
      </c>
      <c r="G63" s="857">
        <v>5514.17</v>
      </c>
      <c r="H63" s="857">
        <v>6400</v>
      </c>
      <c r="I63" s="1021">
        <v>5888.92</v>
      </c>
      <c r="J63" s="1021">
        <v>6300</v>
      </c>
      <c r="K63" s="993">
        <v>6250</v>
      </c>
      <c r="L63" s="993">
        <v>6489.92</v>
      </c>
      <c r="M63" s="967">
        <v>6250</v>
      </c>
      <c r="N63" s="967">
        <v>6307.92</v>
      </c>
      <c r="O63" s="736">
        <v>6000</v>
      </c>
      <c r="P63" s="736">
        <v>6328.89</v>
      </c>
      <c r="Q63" s="733">
        <v>6250</v>
      </c>
      <c r="R63" s="733">
        <v>6364.92</v>
      </c>
      <c r="S63" s="734">
        <v>5850</v>
      </c>
      <c r="T63" s="907">
        <v>6450</v>
      </c>
    </row>
    <row r="64" spans="1:20" x14ac:dyDescent="0.3">
      <c r="A64" s="462" t="s">
        <v>531</v>
      </c>
      <c r="B64" s="246"/>
      <c r="C64" s="246"/>
      <c r="D64" s="733"/>
      <c r="E64" s="1017">
        <v>0</v>
      </c>
      <c r="F64" s="1017"/>
      <c r="G64" s="857">
        <v>300</v>
      </c>
      <c r="H64" s="857"/>
      <c r="I64" s="1021"/>
      <c r="J64" s="1021"/>
      <c r="K64" s="993"/>
      <c r="L64" s="993"/>
      <c r="M64" s="967"/>
      <c r="N64" s="967"/>
      <c r="O64" s="736"/>
      <c r="P64" s="736"/>
      <c r="Q64" s="733"/>
      <c r="R64" s="733"/>
      <c r="S64" s="734"/>
      <c r="T64" s="907"/>
    </row>
    <row r="65" spans="1:20" x14ac:dyDescent="0.3">
      <c r="A65" s="462" t="s">
        <v>394</v>
      </c>
      <c r="B65" s="246"/>
      <c r="C65" s="246"/>
      <c r="D65" s="733"/>
      <c r="E65" s="1017">
        <v>0</v>
      </c>
      <c r="F65" s="1017">
        <v>1000</v>
      </c>
      <c r="G65" s="857">
        <v>1850</v>
      </c>
      <c r="H65" s="857">
        <v>5500</v>
      </c>
      <c r="I65" s="1021">
        <v>2110</v>
      </c>
      <c r="J65" s="1021">
        <v>5000</v>
      </c>
      <c r="K65" s="993">
        <v>5800</v>
      </c>
      <c r="L65" s="993">
        <v>2215</v>
      </c>
      <c r="M65" s="967">
        <v>5750</v>
      </c>
      <c r="N65" s="967">
        <v>3900</v>
      </c>
      <c r="O65" s="736">
        <v>5500</v>
      </c>
      <c r="P65" s="736">
        <v>4195</v>
      </c>
      <c r="Q65" s="733">
        <v>2150</v>
      </c>
      <c r="R65" s="733">
        <v>5670</v>
      </c>
      <c r="S65" s="734">
        <v>0</v>
      </c>
      <c r="T65" s="907">
        <v>3958</v>
      </c>
    </row>
    <row r="66" spans="1:20" x14ac:dyDescent="0.3">
      <c r="A66" s="462" t="s">
        <v>514</v>
      </c>
      <c r="B66" s="246"/>
      <c r="C66" s="246"/>
      <c r="D66" s="733"/>
      <c r="E66" s="1017">
        <v>0</v>
      </c>
      <c r="F66" s="1017">
        <v>0</v>
      </c>
      <c r="G66" s="857"/>
      <c r="H66" s="857"/>
      <c r="I66" s="1021"/>
      <c r="J66" s="1021">
        <v>3500</v>
      </c>
      <c r="K66" s="993"/>
      <c r="L66" s="993"/>
      <c r="M66" s="967"/>
      <c r="N66" s="967"/>
      <c r="O66" s="736"/>
      <c r="P66" s="736"/>
      <c r="Q66" s="733"/>
      <c r="R66" s="733"/>
      <c r="S66" s="734"/>
      <c r="T66" s="907"/>
    </row>
    <row r="67" spans="1:20" x14ac:dyDescent="0.3">
      <c r="A67" s="244" t="s">
        <v>441</v>
      </c>
      <c r="B67" s="136"/>
      <c r="C67" s="136"/>
      <c r="D67" s="721"/>
      <c r="E67" s="1017">
        <v>20000</v>
      </c>
      <c r="F67" s="1017">
        <v>20000</v>
      </c>
      <c r="G67" s="857">
        <v>18627.330000000002</v>
      </c>
      <c r="H67" s="857">
        <v>36000</v>
      </c>
      <c r="I67" s="1017">
        <v>17409.22</v>
      </c>
      <c r="J67" s="1017">
        <v>35000</v>
      </c>
      <c r="K67" s="989">
        <v>36000</v>
      </c>
      <c r="L67" s="989">
        <v>39706.39</v>
      </c>
      <c r="M67" s="963">
        <v>20000</v>
      </c>
      <c r="N67" s="963">
        <v>31098.400000000001</v>
      </c>
      <c r="O67" s="761">
        <v>34500</v>
      </c>
      <c r="P67" s="761">
        <v>37403.019999999997</v>
      </c>
      <c r="Q67" s="759">
        <v>22000</v>
      </c>
      <c r="R67" s="726">
        <v>17659.669999999998</v>
      </c>
      <c r="S67" s="722">
        <v>30000</v>
      </c>
      <c r="T67" s="904">
        <v>29746</v>
      </c>
    </row>
    <row r="68" spans="1:20" ht="16.2" thickBot="1" x14ac:dyDescent="0.35">
      <c r="A68" s="9" t="s">
        <v>44</v>
      </c>
      <c r="B68" s="63"/>
      <c r="C68" s="63"/>
      <c r="D68" s="62"/>
      <c r="E68" s="1037">
        <f>SUM(E18:E67)</f>
        <v>743879.6</v>
      </c>
      <c r="F68" s="1037">
        <f>SUM(F18:F67)</f>
        <v>751451</v>
      </c>
      <c r="G68" s="1054">
        <f>SUM(G9:G67)</f>
        <v>720521.64</v>
      </c>
      <c r="H68" s="1054">
        <v>784280</v>
      </c>
      <c r="I68" s="1022">
        <f>SUM(I9:I67)</f>
        <v>737173.32000000007</v>
      </c>
      <c r="J68" s="1022">
        <f>SUM(J9:J67)</f>
        <v>767600</v>
      </c>
      <c r="K68" s="994">
        <f>SUM(K9:K67)</f>
        <v>762640</v>
      </c>
      <c r="L68" s="994">
        <f>SUM(L9:L67)</f>
        <v>744689.58</v>
      </c>
      <c r="M68" s="968">
        <v>771590</v>
      </c>
      <c r="N68" s="968">
        <f t="shared" ref="N68:T68" si="0">SUM(N9:N67)</f>
        <v>732882.68</v>
      </c>
      <c r="O68" s="865">
        <f t="shared" si="0"/>
        <v>808650</v>
      </c>
      <c r="P68" s="865">
        <f t="shared" si="0"/>
        <v>754881.98999999987</v>
      </c>
      <c r="Q68" s="866">
        <f t="shared" si="0"/>
        <v>791450</v>
      </c>
      <c r="R68" s="866">
        <f t="shared" si="0"/>
        <v>759142.29</v>
      </c>
      <c r="S68" s="739">
        <f t="shared" si="0"/>
        <v>783010</v>
      </c>
      <c r="T68" s="908">
        <f t="shared" si="0"/>
        <v>742848</v>
      </c>
    </row>
    <row r="69" spans="1:20" ht="16.2" thickTop="1" x14ac:dyDescent="0.3">
      <c r="A69" s="49"/>
      <c r="B69" s="49"/>
      <c r="C69" s="49"/>
      <c r="D69" s="49"/>
      <c r="E69" s="1018"/>
      <c r="F69" s="1018"/>
      <c r="G69" s="1018"/>
      <c r="H69" s="1018"/>
      <c r="I69" s="1018"/>
      <c r="J69" s="1018"/>
      <c r="K69" s="990"/>
      <c r="L69" s="990"/>
      <c r="M69" s="964"/>
      <c r="N69" s="964"/>
      <c r="O69" s="654" t="s">
        <v>10</v>
      </c>
      <c r="P69" s="654"/>
      <c r="Q69" s="49" t="s">
        <v>10</v>
      </c>
      <c r="R69" s="49"/>
      <c r="S69" s="125"/>
      <c r="T69" s="904"/>
    </row>
    <row r="70" spans="1:20" x14ac:dyDescent="0.3">
      <c r="A70" s="9" t="s">
        <v>46</v>
      </c>
      <c r="B70" s="63"/>
      <c r="C70" s="63"/>
      <c r="D70" s="62"/>
      <c r="E70" s="1018"/>
      <c r="F70" s="1018"/>
      <c r="G70" s="1018"/>
      <c r="H70" s="1018"/>
      <c r="I70" s="1018"/>
      <c r="J70" s="1018"/>
      <c r="K70" s="990"/>
      <c r="L70" s="990"/>
      <c r="M70" s="964"/>
      <c r="N70" s="964"/>
      <c r="O70" s="657"/>
      <c r="P70" s="657"/>
      <c r="Q70" s="62"/>
      <c r="R70" s="62"/>
      <c r="S70" s="125"/>
      <c r="T70" s="904"/>
    </row>
    <row r="71" spans="1:20" x14ac:dyDescent="0.3">
      <c r="A71" s="9" t="s">
        <v>47</v>
      </c>
      <c r="B71" s="63"/>
      <c r="C71" s="63"/>
      <c r="D71" s="62"/>
      <c r="E71" s="1018"/>
      <c r="F71" s="1018"/>
      <c r="G71" s="1018"/>
      <c r="H71" s="1018"/>
      <c r="I71" s="1018"/>
      <c r="J71" s="1018"/>
      <c r="K71" s="990"/>
      <c r="L71" s="990"/>
      <c r="M71" s="964"/>
      <c r="N71" s="964"/>
      <c r="O71" s="657"/>
      <c r="P71" s="657"/>
      <c r="Q71" s="62"/>
      <c r="R71" s="62"/>
      <c r="S71" s="125"/>
      <c r="T71" s="904"/>
    </row>
    <row r="72" spans="1:20" x14ac:dyDescent="0.3">
      <c r="A72" s="244" t="s">
        <v>343</v>
      </c>
      <c r="B72" s="468"/>
      <c r="C72" s="468"/>
      <c r="D72" s="244"/>
      <c r="E72" s="1017">
        <v>5128</v>
      </c>
      <c r="F72" s="1017">
        <v>4300</v>
      </c>
      <c r="G72" s="857">
        <v>6592.96</v>
      </c>
      <c r="H72" s="857">
        <v>4000</v>
      </c>
      <c r="I72" s="1017">
        <v>7157.85</v>
      </c>
      <c r="J72" s="1017">
        <v>7530</v>
      </c>
      <c r="K72" s="989">
        <v>4300</v>
      </c>
      <c r="L72" s="989">
        <v>3889.44</v>
      </c>
      <c r="M72" s="963">
        <v>4250</v>
      </c>
      <c r="N72" s="963">
        <v>4441.6099999999997</v>
      </c>
      <c r="O72" s="718">
        <v>2850</v>
      </c>
      <c r="P72" s="718">
        <v>4146.32</v>
      </c>
      <c r="Q72" s="721">
        <v>2850</v>
      </c>
      <c r="R72" s="721">
        <v>2976.91</v>
      </c>
      <c r="S72" s="493">
        <v>2700</v>
      </c>
      <c r="T72" s="904">
        <v>2700</v>
      </c>
    </row>
    <row r="73" spans="1:20" x14ac:dyDescent="0.3">
      <c r="A73" s="244" t="s">
        <v>484</v>
      </c>
      <c r="B73" s="468"/>
      <c r="C73" s="468"/>
      <c r="D73" s="244"/>
      <c r="E73" s="1017">
        <v>0</v>
      </c>
      <c r="F73" s="1017">
        <v>1000</v>
      </c>
      <c r="G73" s="857">
        <v>1966.4</v>
      </c>
      <c r="H73" s="857">
        <v>5500</v>
      </c>
      <c r="I73" s="1017">
        <v>1564.83</v>
      </c>
      <c r="J73" s="1017">
        <v>3500</v>
      </c>
      <c r="K73" s="989">
        <v>5000</v>
      </c>
      <c r="L73" s="989">
        <v>1410.65</v>
      </c>
      <c r="M73" s="964">
        <v>4700</v>
      </c>
      <c r="N73" s="964">
        <v>2592.4299999999998</v>
      </c>
      <c r="O73" s="715">
        <v>3150</v>
      </c>
      <c r="P73" s="715">
        <v>4343.96</v>
      </c>
      <c r="Q73" s="713">
        <v>2150</v>
      </c>
      <c r="R73" s="713">
        <v>4636.95</v>
      </c>
      <c r="S73" s="493"/>
      <c r="T73" s="904">
        <v>2533</v>
      </c>
    </row>
    <row r="74" spans="1:20" x14ac:dyDescent="0.3">
      <c r="A74" s="244" t="s">
        <v>177</v>
      </c>
      <c r="B74" s="468"/>
      <c r="C74" s="468"/>
      <c r="D74" s="244"/>
      <c r="E74" s="1018">
        <v>100</v>
      </c>
      <c r="F74" s="1018">
        <v>100</v>
      </c>
      <c r="G74" s="857">
        <v>41.21</v>
      </c>
      <c r="H74" s="857">
        <v>100</v>
      </c>
      <c r="I74" s="1018">
        <v>24.8</v>
      </c>
      <c r="J74" s="1018">
        <v>100</v>
      </c>
      <c r="K74" s="990">
        <v>100</v>
      </c>
      <c r="L74" s="990">
        <v>1526.99</v>
      </c>
      <c r="M74" s="964">
        <v>100</v>
      </c>
      <c r="N74" s="964">
        <v>358.88</v>
      </c>
      <c r="O74" s="715">
        <v>100</v>
      </c>
      <c r="P74" s="715">
        <v>3</v>
      </c>
      <c r="Q74" s="713">
        <v>100</v>
      </c>
      <c r="R74" s="713">
        <v>10.72</v>
      </c>
      <c r="S74" s="493">
        <v>100</v>
      </c>
      <c r="T74" s="904">
        <v>-16</v>
      </c>
    </row>
    <row r="75" spans="1:20" x14ac:dyDescent="0.3">
      <c r="A75" s="462" t="s">
        <v>159</v>
      </c>
      <c r="B75" s="463"/>
      <c r="C75" s="463"/>
      <c r="D75" s="462"/>
      <c r="E75" s="1017">
        <v>17000</v>
      </c>
      <c r="F75" s="1017">
        <v>17000</v>
      </c>
      <c r="G75" s="857">
        <v>17598.87</v>
      </c>
      <c r="H75" s="857">
        <v>17000</v>
      </c>
      <c r="I75" s="1017">
        <v>16574.669999999998</v>
      </c>
      <c r="J75" s="1017">
        <v>17000</v>
      </c>
      <c r="K75" s="989">
        <v>18000</v>
      </c>
      <c r="L75" s="989">
        <v>16861.78</v>
      </c>
      <c r="M75" s="963">
        <v>17500</v>
      </c>
      <c r="N75" s="963">
        <v>18084.8</v>
      </c>
      <c r="O75" s="718">
        <v>17000</v>
      </c>
      <c r="P75" s="718">
        <v>16989.400000000001</v>
      </c>
      <c r="Q75" s="721">
        <v>14000</v>
      </c>
      <c r="R75" s="721">
        <v>15562.8</v>
      </c>
      <c r="S75" s="722">
        <v>14000</v>
      </c>
      <c r="T75" s="904">
        <v>13345</v>
      </c>
    </row>
    <row r="76" spans="1:20" x14ac:dyDescent="0.3">
      <c r="A76" s="244" t="s">
        <v>161</v>
      </c>
      <c r="B76" s="468"/>
      <c r="C76" s="468"/>
      <c r="D76" s="244"/>
      <c r="E76" s="1017">
        <v>1500</v>
      </c>
      <c r="F76" s="1017">
        <v>2000</v>
      </c>
      <c r="G76" s="857">
        <v>3065.5</v>
      </c>
      <c r="H76" s="857">
        <v>2200</v>
      </c>
      <c r="I76" s="1017">
        <v>2932.84</v>
      </c>
      <c r="J76" s="1017">
        <v>2500</v>
      </c>
      <c r="K76" s="990">
        <v>2500</v>
      </c>
      <c r="L76" s="990">
        <v>2274.5</v>
      </c>
      <c r="M76" s="964">
        <v>2500</v>
      </c>
      <c r="N76" s="964">
        <v>2270.75</v>
      </c>
      <c r="O76" s="715">
        <v>3250</v>
      </c>
      <c r="P76" s="715">
        <v>3144.44</v>
      </c>
      <c r="Q76" s="713">
        <v>2750</v>
      </c>
      <c r="R76" s="713">
        <v>2876.5</v>
      </c>
      <c r="S76" s="493">
        <v>2500</v>
      </c>
      <c r="T76" s="904">
        <v>3253</v>
      </c>
    </row>
    <row r="77" spans="1:20" x14ac:dyDescent="0.3">
      <c r="A77" s="244" t="s">
        <v>65</v>
      </c>
      <c r="B77" s="468"/>
      <c r="C77" s="468"/>
      <c r="D77" s="244"/>
      <c r="E77" s="1017">
        <v>300</v>
      </c>
      <c r="F77" s="1017">
        <v>300</v>
      </c>
      <c r="G77" s="857">
        <v>285.83999999999997</v>
      </c>
      <c r="H77" s="857">
        <v>300</v>
      </c>
      <c r="I77" s="1017">
        <v>172.39</v>
      </c>
      <c r="J77" s="1017">
        <v>500</v>
      </c>
      <c r="K77" s="990">
        <v>500</v>
      </c>
      <c r="L77" s="990">
        <v>396</v>
      </c>
      <c r="M77" s="964">
        <v>750</v>
      </c>
      <c r="N77" s="964">
        <v>754.29</v>
      </c>
      <c r="O77" s="715">
        <v>2000</v>
      </c>
      <c r="P77" s="715">
        <v>20</v>
      </c>
      <c r="Q77" s="713">
        <v>4000</v>
      </c>
      <c r="R77" s="713">
        <v>456.03</v>
      </c>
      <c r="S77" s="493">
        <v>4000</v>
      </c>
      <c r="T77" s="904">
        <v>1371</v>
      </c>
    </row>
    <row r="78" spans="1:20" x14ac:dyDescent="0.3">
      <c r="A78" s="244" t="s">
        <v>229</v>
      </c>
      <c r="B78" s="468"/>
      <c r="C78" s="468"/>
      <c r="D78" s="244"/>
      <c r="E78" s="1017">
        <v>2400</v>
      </c>
      <c r="F78" s="1017">
        <v>2600</v>
      </c>
      <c r="G78" s="857">
        <v>2534.14</v>
      </c>
      <c r="H78" s="857">
        <v>3200</v>
      </c>
      <c r="I78" s="1017">
        <v>2825.24</v>
      </c>
      <c r="J78" s="1017">
        <v>3700</v>
      </c>
      <c r="K78" s="990">
        <v>3700</v>
      </c>
      <c r="L78" s="990">
        <v>3332.07</v>
      </c>
      <c r="M78" s="964">
        <v>3750</v>
      </c>
      <c r="N78" s="964">
        <v>3109.34</v>
      </c>
      <c r="O78" s="715">
        <v>3750</v>
      </c>
      <c r="P78" s="715">
        <v>3763.14</v>
      </c>
      <c r="Q78" s="713">
        <v>3050</v>
      </c>
      <c r="R78" s="713">
        <v>2843.47</v>
      </c>
      <c r="S78" s="493">
        <v>3800</v>
      </c>
      <c r="T78" s="904">
        <v>3643</v>
      </c>
    </row>
    <row r="79" spans="1:20" x14ac:dyDescent="0.3">
      <c r="A79" s="244" t="s">
        <v>60</v>
      </c>
      <c r="B79" s="468"/>
      <c r="C79" s="468"/>
      <c r="D79" s="244"/>
      <c r="E79" s="1017">
        <v>900</v>
      </c>
      <c r="F79" s="1017">
        <v>900</v>
      </c>
      <c r="G79" s="857">
        <v>895.86</v>
      </c>
      <c r="H79" s="857">
        <v>1000</v>
      </c>
      <c r="I79" s="1017">
        <v>896</v>
      </c>
      <c r="J79" s="1017">
        <v>1000</v>
      </c>
      <c r="K79" s="990">
        <v>1000</v>
      </c>
      <c r="L79" s="990">
        <v>1140.4100000000001</v>
      </c>
      <c r="M79" s="964">
        <v>1000</v>
      </c>
      <c r="N79" s="964">
        <v>1067.18</v>
      </c>
      <c r="O79" s="715">
        <v>3000</v>
      </c>
      <c r="P79" s="715">
        <v>461.5</v>
      </c>
      <c r="Q79" s="713">
        <v>2600</v>
      </c>
      <c r="R79" s="713">
        <v>2439</v>
      </c>
      <c r="S79" s="493">
        <v>2800</v>
      </c>
      <c r="T79" s="904">
        <v>2461</v>
      </c>
    </row>
    <row r="80" spans="1:20" x14ac:dyDescent="0.3">
      <c r="A80" s="244" t="s">
        <v>246</v>
      </c>
      <c r="B80" s="468"/>
      <c r="C80" s="468"/>
      <c r="D80" s="244"/>
      <c r="E80" s="1017">
        <v>1000</v>
      </c>
      <c r="F80" s="1017">
        <v>1000</v>
      </c>
      <c r="G80" s="857">
        <v>1059.1400000000001</v>
      </c>
      <c r="H80" s="857">
        <v>1067</v>
      </c>
      <c r="I80" s="1017">
        <v>454.97</v>
      </c>
      <c r="J80" s="1017">
        <v>4000</v>
      </c>
      <c r="K80" s="990">
        <v>4600</v>
      </c>
      <c r="L80" s="990">
        <v>535.67999999999995</v>
      </c>
      <c r="M80" s="964">
        <v>4560</v>
      </c>
      <c r="N80" s="964">
        <v>3700.1</v>
      </c>
      <c r="O80" s="715">
        <v>4560</v>
      </c>
      <c r="P80" s="715">
        <v>4574.92</v>
      </c>
      <c r="Q80" s="713">
        <v>4560</v>
      </c>
      <c r="R80" s="713">
        <v>2673.12</v>
      </c>
      <c r="S80" s="493">
        <v>5000</v>
      </c>
      <c r="T80" s="904">
        <v>6537</v>
      </c>
    </row>
    <row r="81" spans="1:20" x14ac:dyDescent="0.3">
      <c r="A81" s="244" t="s">
        <v>252</v>
      </c>
      <c r="B81" s="468"/>
      <c r="C81" s="468"/>
      <c r="D81" s="244"/>
      <c r="E81" s="1017">
        <v>39141</v>
      </c>
      <c r="F81" s="1017">
        <v>31200</v>
      </c>
      <c r="G81" s="857">
        <v>31666.66</v>
      </c>
      <c r="H81" s="857">
        <v>34679</v>
      </c>
      <c r="I81" s="1017">
        <v>22413.33</v>
      </c>
      <c r="J81" s="1017">
        <v>19900</v>
      </c>
      <c r="K81" s="990">
        <v>17800</v>
      </c>
      <c r="L81" s="990">
        <v>18714.13</v>
      </c>
      <c r="M81" s="964">
        <v>22000</v>
      </c>
      <c r="N81" s="964">
        <v>16704.98</v>
      </c>
      <c r="O81" s="715">
        <v>39500</v>
      </c>
      <c r="P81" s="715">
        <v>17623.330000000002</v>
      </c>
      <c r="Q81" s="713">
        <v>36500</v>
      </c>
      <c r="R81" s="713">
        <v>32504.81</v>
      </c>
      <c r="S81" s="493">
        <v>34000</v>
      </c>
      <c r="T81" s="904">
        <v>24660</v>
      </c>
    </row>
    <row r="82" spans="1:20" x14ac:dyDescent="0.3">
      <c r="A82" s="244" t="s">
        <v>176</v>
      </c>
      <c r="B82" s="468"/>
      <c r="C82" s="468"/>
      <c r="D82" s="244"/>
      <c r="E82" s="1017">
        <v>250</v>
      </c>
      <c r="F82" s="1017">
        <v>200</v>
      </c>
      <c r="G82" s="857">
        <v>259.01</v>
      </c>
      <c r="H82" s="857">
        <v>200</v>
      </c>
      <c r="I82" s="1017">
        <v>125.52</v>
      </c>
      <c r="J82" s="1017">
        <v>200</v>
      </c>
      <c r="K82" s="990">
        <v>200</v>
      </c>
      <c r="L82" s="990">
        <v>381.93</v>
      </c>
      <c r="M82" s="964">
        <v>150</v>
      </c>
      <c r="N82" s="964">
        <v>68.95</v>
      </c>
      <c r="O82" s="715">
        <v>200</v>
      </c>
      <c r="P82" s="715">
        <v>167.33</v>
      </c>
      <c r="Q82" s="713">
        <v>200</v>
      </c>
      <c r="R82" s="713">
        <v>117.36</v>
      </c>
      <c r="S82" s="493">
        <v>100</v>
      </c>
      <c r="T82" s="904">
        <v>69</v>
      </c>
    </row>
    <row r="83" spans="1:20" x14ac:dyDescent="0.3">
      <c r="A83" s="244" t="s">
        <v>292</v>
      </c>
      <c r="B83" s="468"/>
      <c r="C83" s="468"/>
      <c r="D83" s="244"/>
      <c r="E83" s="1017">
        <v>61269</v>
      </c>
      <c r="F83" s="1017">
        <v>58000</v>
      </c>
      <c r="G83" s="857">
        <v>58904.4</v>
      </c>
      <c r="H83" s="857">
        <v>59000</v>
      </c>
      <c r="I83" s="1017">
        <v>55689.79</v>
      </c>
      <c r="J83" s="1017">
        <v>57500</v>
      </c>
      <c r="K83" s="990">
        <v>59000</v>
      </c>
      <c r="L83" s="990">
        <v>56811.8</v>
      </c>
      <c r="M83" s="964">
        <v>58500</v>
      </c>
      <c r="N83" s="964">
        <v>57250.2</v>
      </c>
      <c r="O83" s="715">
        <v>58142</v>
      </c>
      <c r="P83" s="715">
        <v>58897.55</v>
      </c>
      <c r="Q83" s="713">
        <v>55750</v>
      </c>
      <c r="R83" s="713">
        <v>55397.05</v>
      </c>
      <c r="S83" s="493">
        <v>54930</v>
      </c>
      <c r="T83" s="904">
        <v>54729</v>
      </c>
    </row>
    <row r="84" spans="1:20" x14ac:dyDescent="0.3">
      <c r="A84" s="868" t="s">
        <v>57</v>
      </c>
      <c r="B84" s="468"/>
      <c r="C84" s="468"/>
      <c r="D84" s="244"/>
      <c r="E84" s="1017">
        <v>2500</v>
      </c>
      <c r="F84" s="1017">
        <v>3000</v>
      </c>
      <c r="G84" s="857">
        <v>2713.05</v>
      </c>
      <c r="H84" s="857">
        <v>2500</v>
      </c>
      <c r="I84" s="1017">
        <v>2986.07</v>
      </c>
      <c r="J84" s="1017">
        <v>5500</v>
      </c>
      <c r="K84" s="990">
        <v>5200</v>
      </c>
      <c r="L84" s="990">
        <v>2508.6</v>
      </c>
      <c r="M84" s="964">
        <v>5750</v>
      </c>
      <c r="N84" s="964">
        <v>6037.77</v>
      </c>
      <c r="O84" s="715">
        <v>5750</v>
      </c>
      <c r="P84" s="715">
        <v>4706.9399999999996</v>
      </c>
      <c r="Q84" s="713">
        <v>5250</v>
      </c>
      <c r="R84" s="713">
        <v>5409.36</v>
      </c>
      <c r="S84" s="493">
        <v>5150</v>
      </c>
      <c r="T84" s="904">
        <v>5400</v>
      </c>
    </row>
    <row r="85" spans="1:20" x14ac:dyDescent="0.3">
      <c r="A85" s="868" t="s">
        <v>52</v>
      </c>
      <c r="B85" s="468"/>
      <c r="C85" s="468"/>
      <c r="D85" s="244"/>
      <c r="E85" s="1017">
        <v>27073</v>
      </c>
      <c r="F85" s="1017">
        <v>26600</v>
      </c>
      <c r="G85" s="857">
        <v>26768.71</v>
      </c>
      <c r="H85" s="857">
        <v>28412</v>
      </c>
      <c r="I85" s="1017">
        <v>27286.79</v>
      </c>
      <c r="J85" s="1017">
        <v>26400</v>
      </c>
      <c r="K85" s="990">
        <v>26400</v>
      </c>
      <c r="L85" s="990">
        <v>27172.43</v>
      </c>
      <c r="M85" s="964">
        <v>26000</v>
      </c>
      <c r="N85" s="964">
        <v>26410.15</v>
      </c>
      <c r="O85" s="718">
        <v>26500</v>
      </c>
      <c r="P85" s="718">
        <v>30629.62</v>
      </c>
      <c r="Q85" s="721">
        <f>25410-481</f>
        <v>24929</v>
      </c>
      <c r="R85" s="721">
        <v>27319.94</v>
      </c>
      <c r="S85" s="493">
        <v>24400</v>
      </c>
      <c r="T85" s="904">
        <v>24272</v>
      </c>
    </row>
    <row r="86" spans="1:20" x14ac:dyDescent="0.3">
      <c r="A86" s="850" t="s">
        <v>489</v>
      </c>
      <c r="B86" s="463"/>
      <c r="C86" s="463"/>
      <c r="D86" s="462"/>
      <c r="E86" s="1017">
        <v>29000</v>
      </c>
      <c r="F86" s="1017">
        <v>29600</v>
      </c>
      <c r="G86" s="857">
        <v>28713.599999999999</v>
      </c>
      <c r="H86" s="857">
        <v>29103</v>
      </c>
      <c r="I86" s="1017">
        <v>28023.03</v>
      </c>
      <c r="J86" s="1017">
        <v>27000</v>
      </c>
      <c r="K86" s="989">
        <v>27000</v>
      </c>
      <c r="L86" s="989">
        <v>26919.17</v>
      </c>
      <c r="M86" s="963">
        <v>25500</v>
      </c>
      <c r="N86" s="963">
        <v>27002.09</v>
      </c>
      <c r="O86" s="718">
        <v>23200</v>
      </c>
      <c r="P86" s="718">
        <v>19389.32</v>
      </c>
      <c r="Q86" s="721">
        <v>21000</v>
      </c>
      <c r="R86" s="721">
        <v>21931.93</v>
      </c>
      <c r="S86" s="493">
        <v>24500</v>
      </c>
      <c r="T86" s="904">
        <v>22475</v>
      </c>
    </row>
    <row r="87" spans="1:20" x14ac:dyDescent="0.3">
      <c r="A87" s="244" t="s">
        <v>211</v>
      </c>
      <c r="B87" s="468"/>
      <c r="C87" s="468"/>
      <c r="D87" s="244"/>
      <c r="E87" s="1017">
        <v>1000</v>
      </c>
      <c r="F87" s="1017">
        <v>1500</v>
      </c>
      <c r="G87" s="857">
        <v>1368.16</v>
      </c>
      <c r="H87" s="857">
        <v>1000</v>
      </c>
      <c r="I87" s="1017">
        <v>2481.41</v>
      </c>
      <c r="J87" s="1017">
        <v>3000</v>
      </c>
      <c r="K87" s="990">
        <v>3000</v>
      </c>
      <c r="L87" s="990">
        <v>792.16</v>
      </c>
      <c r="M87" s="964">
        <v>3650</v>
      </c>
      <c r="N87" s="964">
        <v>2743.33</v>
      </c>
      <c r="O87" s="718">
        <v>4000</v>
      </c>
      <c r="P87" s="718">
        <v>3448.34</v>
      </c>
      <c r="Q87" s="721">
        <v>4000</v>
      </c>
      <c r="R87" s="721">
        <v>3314.38</v>
      </c>
      <c r="S87" s="493">
        <v>3200</v>
      </c>
      <c r="T87" s="904">
        <v>3884</v>
      </c>
    </row>
    <row r="88" spans="1:20" x14ac:dyDescent="0.3">
      <c r="A88" s="462" t="s">
        <v>117</v>
      </c>
      <c r="B88" s="463"/>
      <c r="C88" s="463"/>
      <c r="D88" s="462"/>
      <c r="E88" s="1017">
        <v>4000</v>
      </c>
      <c r="F88" s="1017">
        <v>4000</v>
      </c>
      <c r="G88" s="857">
        <v>6294.61</v>
      </c>
      <c r="H88" s="857">
        <v>4000</v>
      </c>
      <c r="I88" s="1017">
        <v>4388.04</v>
      </c>
      <c r="J88" s="1017">
        <v>5000</v>
      </c>
      <c r="K88" s="989">
        <v>8500</v>
      </c>
      <c r="L88" s="989">
        <v>3819.27</v>
      </c>
      <c r="M88" s="963">
        <v>9900</v>
      </c>
      <c r="N88" s="963">
        <v>7929.72</v>
      </c>
      <c r="O88" s="718">
        <v>10500</v>
      </c>
      <c r="P88" s="718">
        <v>8390.52</v>
      </c>
      <c r="Q88" s="721">
        <v>10500</v>
      </c>
      <c r="R88" s="721">
        <v>10049.35</v>
      </c>
      <c r="S88" s="722">
        <v>11000</v>
      </c>
      <c r="T88" s="904">
        <v>10185</v>
      </c>
    </row>
    <row r="89" spans="1:20" x14ac:dyDescent="0.3">
      <c r="A89" s="868" t="s">
        <v>447</v>
      </c>
      <c r="B89" s="468"/>
      <c r="C89" s="468"/>
      <c r="D89" s="244"/>
      <c r="E89" s="1017">
        <v>1000</v>
      </c>
      <c r="F89" s="1017">
        <v>1000</v>
      </c>
      <c r="G89" s="857">
        <v>900</v>
      </c>
      <c r="H89" s="857">
        <v>1000</v>
      </c>
      <c r="I89" s="1017">
        <v>1000</v>
      </c>
      <c r="J89" s="1017">
        <v>2500</v>
      </c>
      <c r="K89" s="990">
        <v>3000</v>
      </c>
      <c r="L89" s="990">
        <v>1005</v>
      </c>
      <c r="M89" s="964">
        <v>3000</v>
      </c>
      <c r="N89" s="964">
        <v>2295</v>
      </c>
      <c r="O89" s="718">
        <v>3000</v>
      </c>
      <c r="P89" s="718">
        <v>5583.27</v>
      </c>
      <c r="Q89" s="721">
        <v>2500</v>
      </c>
      <c r="R89" s="721">
        <v>2945</v>
      </c>
      <c r="S89" s="493">
        <v>2500</v>
      </c>
      <c r="T89" s="904">
        <v>4369</v>
      </c>
    </row>
    <row r="90" spans="1:20" x14ac:dyDescent="0.3">
      <c r="A90" s="705" t="s">
        <v>50</v>
      </c>
      <c r="B90" s="468"/>
      <c r="C90" s="468"/>
      <c r="D90" s="244"/>
      <c r="E90" s="1017">
        <v>141544</v>
      </c>
      <c r="F90" s="1017">
        <v>133875</v>
      </c>
      <c r="G90" s="857">
        <v>141066.23999999999</v>
      </c>
      <c r="H90" s="857">
        <v>155837.03</v>
      </c>
      <c r="I90" s="1017">
        <v>142630.19</v>
      </c>
      <c r="J90" s="1017">
        <v>134000</v>
      </c>
      <c r="K90" s="990">
        <v>120000</v>
      </c>
      <c r="L90" s="990">
        <v>130950.8</v>
      </c>
      <c r="M90" s="964">
        <v>129000</v>
      </c>
      <c r="N90" s="964">
        <v>132165.73000000001</v>
      </c>
      <c r="O90" s="718">
        <v>138950</v>
      </c>
      <c r="P90" s="718">
        <v>121964.53</v>
      </c>
      <c r="Q90" s="721">
        <v>122000</v>
      </c>
      <c r="R90" s="721">
        <v>138199.57</v>
      </c>
      <c r="S90" s="493">
        <v>125000</v>
      </c>
      <c r="T90" s="904">
        <v>126724</v>
      </c>
    </row>
    <row r="91" spans="1:20" x14ac:dyDescent="0.3">
      <c r="A91" s="244" t="s">
        <v>410</v>
      </c>
      <c r="B91" s="463"/>
      <c r="C91" s="463"/>
      <c r="D91" s="462"/>
      <c r="E91" s="1017">
        <v>2000</v>
      </c>
      <c r="F91" s="1017">
        <v>3000</v>
      </c>
      <c r="G91" s="857">
        <v>1463.71</v>
      </c>
      <c r="H91" s="857">
        <v>4500</v>
      </c>
      <c r="I91" s="1017">
        <v>7565.69</v>
      </c>
      <c r="J91" s="1017">
        <v>5000</v>
      </c>
      <c r="K91" s="989">
        <v>8000</v>
      </c>
      <c r="L91" s="989">
        <v>2216.73</v>
      </c>
      <c r="M91" s="963">
        <v>8500</v>
      </c>
      <c r="N91" s="963">
        <v>3321.26</v>
      </c>
      <c r="O91" s="718">
        <v>8000</v>
      </c>
      <c r="P91" s="718">
        <v>16116.64</v>
      </c>
      <c r="Q91" s="721">
        <v>8000</v>
      </c>
      <c r="R91" s="721">
        <v>7147.84</v>
      </c>
      <c r="S91" s="493">
        <v>8000</v>
      </c>
      <c r="T91" s="904">
        <v>7719</v>
      </c>
    </row>
    <row r="92" spans="1:20" x14ac:dyDescent="0.3">
      <c r="A92" s="244" t="s">
        <v>490</v>
      </c>
      <c r="B92" s="239"/>
      <c r="C92" s="239"/>
      <c r="D92" s="468"/>
      <c r="E92" s="1017">
        <v>81010</v>
      </c>
      <c r="F92" s="1017">
        <v>81010</v>
      </c>
      <c r="G92" s="857">
        <v>81009.759999999995</v>
      </c>
      <c r="H92" s="857">
        <v>81010</v>
      </c>
      <c r="I92" s="1017">
        <v>78650.259999999995</v>
      </c>
      <c r="J92" s="1017">
        <v>78651</v>
      </c>
      <c r="K92" s="990">
        <v>76400</v>
      </c>
      <c r="L92" s="990">
        <v>76359.399999999994</v>
      </c>
      <c r="M92" s="964">
        <v>74100</v>
      </c>
      <c r="N92" s="964">
        <v>74135.37</v>
      </c>
      <c r="O92" s="715">
        <v>71900</v>
      </c>
      <c r="P92" s="715">
        <v>71976.06</v>
      </c>
      <c r="Q92" s="713">
        <v>68700</v>
      </c>
      <c r="R92" s="713">
        <v>72398.16</v>
      </c>
      <c r="S92" s="493">
        <v>68300</v>
      </c>
      <c r="T92" s="904">
        <v>67019</v>
      </c>
    </row>
    <row r="93" spans="1:20" x14ac:dyDescent="0.3">
      <c r="A93" s="462" t="s">
        <v>540</v>
      </c>
      <c r="B93" s="463"/>
      <c r="C93" s="463"/>
      <c r="D93" s="464"/>
      <c r="E93" s="1017">
        <v>101296</v>
      </c>
      <c r="F93" s="1017">
        <v>101296</v>
      </c>
      <c r="G93" s="857">
        <v>98345.5</v>
      </c>
      <c r="H93" s="857">
        <v>101296</v>
      </c>
      <c r="I93" s="1017">
        <v>98345.51</v>
      </c>
      <c r="J93" s="1017">
        <v>98346</v>
      </c>
      <c r="K93" s="989">
        <v>95500</v>
      </c>
      <c r="L93" s="989">
        <v>95481.13</v>
      </c>
      <c r="M93" s="963">
        <v>92800</v>
      </c>
      <c r="N93" s="963">
        <v>92620.17</v>
      </c>
      <c r="O93" s="718">
        <v>91250</v>
      </c>
      <c r="P93" s="718">
        <v>124677.95</v>
      </c>
      <c r="Q93" s="721">
        <v>87900</v>
      </c>
      <c r="R93" s="721">
        <v>86076.98</v>
      </c>
      <c r="S93" s="722">
        <v>80000</v>
      </c>
      <c r="T93" s="904">
        <v>80184</v>
      </c>
    </row>
    <row r="94" spans="1:20" x14ac:dyDescent="0.3">
      <c r="A94" s="462" t="s">
        <v>532</v>
      </c>
      <c r="B94" s="463"/>
      <c r="C94" s="463"/>
      <c r="D94" s="464"/>
      <c r="E94" s="1017"/>
      <c r="F94" s="1017"/>
      <c r="G94" s="857">
        <v>1333.51</v>
      </c>
      <c r="H94" s="857"/>
      <c r="I94" s="1017"/>
      <c r="J94" s="1017"/>
      <c r="K94" s="989"/>
      <c r="L94" s="989"/>
      <c r="M94" s="963"/>
      <c r="N94" s="963"/>
      <c r="O94" s="718"/>
      <c r="P94" s="718"/>
      <c r="Q94" s="721"/>
      <c r="R94" s="721"/>
      <c r="S94" s="722"/>
      <c r="T94" s="904"/>
    </row>
    <row r="95" spans="1:20" x14ac:dyDescent="0.3">
      <c r="A95" s="244" t="s">
        <v>245</v>
      </c>
      <c r="B95" s="468"/>
      <c r="C95" s="468"/>
      <c r="D95" s="244"/>
      <c r="E95" s="1017"/>
      <c r="F95" s="1017"/>
      <c r="G95" s="857"/>
      <c r="H95" s="857"/>
      <c r="I95" s="1017"/>
      <c r="J95" s="1017">
        <v>0</v>
      </c>
      <c r="K95" s="990">
        <v>0</v>
      </c>
      <c r="L95" s="990"/>
      <c r="M95" s="964">
        <v>0</v>
      </c>
      <c r="N95" s="964"/>
      <c r="O95" s="718">
        <v>3000</v>
      </c>
      <c r="P95" s="718"/>
      <c r="Q95" s="721">
        <v>0</v>
      </c>
      <c r="R95" s="721"/>
      <c r="S95" s="722">
        <v>0</v>
      </c>
      <c r="T95" s="904">
        <v>-225</v>
      </c>
    </row>
    <row r="96" spans="1:20" x14ac:dyDescent="0.3">
      <c r="A96" s="462" t="s">
        <v>247</v>
      </c>
      <c r="B96" s="463"/>
      <c r="C96" s="463"/>
      <c r="D96" s="462"/>
      <c r="E96" s="1017">
        <v>1000</v>
      </c>
      <c r="F96" s="1017">
        <v>2000</v>
      </c>
      <c r="G96" s="857">
        <v>588.64</v>
      </c>
      <c r="H96" s="857">
        <v>3000</v>
      </c>
      <c r="I96" s="1017">
        <v>679.13</v>
      </c>
      <c r="J96" s="1017">
        <v>3000</v>
      </c>
      <c r="K96" s="989">
        <v>2800</v>
      </c>
      <c r="L96" s="989">
        <v>3073.19</v>
      </c>
      <c r="M96" s="963">
        <v>2750</v>
      </c>
      <c r="N96" s="963">
        <v>1075.69</v>
      </c>
      <c r="O96" s="718">
        <v>4200</v>
      </c>
      <c r="P96" s="718">
        <v>1110.3900000000001</v>
      </c>
      <c r="Q96" s="721">
        <v>4200</v>
      </c>
      <c r="R96" s="721">
        <v>1560.89</v>
      </c>
      <c r="S96" s="722">
        <v>3600</v>
      </c>
      <c r="T96" s="904">
        <v>2719</v>
      </c>
    </row>
    <row r="97" spans="1:20" x14ac:dyDescent="0.3">
      <c r="A97" s="244" t="s">
        <v>223</v>
      </c>
      <c r="B97" s="468"/>
      <c r="C97" s="468"/>
      <c r="D97" s="238"/>
      <c r="E97" s="1017">
        <v>200</v>
      </c>
      <c r="F97" s="1017">
        <v>200</v>
      </c>
      <c r="G97" s="857">
        <v>142.88999999999999</v>
      </c>
      <c r="H97" s="857">
        <v>200</v>
      </c>
      <c r="I97" s="1017">
        <v>316.41000000000003</v>
      </c>
      <c r="J97" s="1017">
        <v>500</v>
      </c>
      <c r="K97" s="990">
        <v>500</v>
      </c>
      <c r="L97" s="990">
        <v>39.69</v>
      </c>
      <c r="M97" s="964">
        <v>500</v>
      </c>
      <c r="N97" s="964"/>
      <c r="O97" s="715">
        <v>500</v>
      </c>
      <c r="P97" s="715">
        <v>801.52</v>
      </c>
      <c r="Q97" s="713">
        <v>600</v>
      </c>
      <c r="R97" s="713">
        <v>452.14</v>
      </c>
      <c r="S97" s="493">
        <v>600</v>
      </c>
      <c r="T97" s="904">
        <v>305</v>
      </c>
    </row>
    <row r="98" spans="1:20" x14ac:dyDescent="0.3">
      <c r="A98" s="244" t="s">
        <v>172</v>
      </c>
      <c r="B98" s="468"/>
      <c r="C98" s="468"/>
      <c r="D98" s="244"/>
      <c r="E98" s="1017">
        <v>500</v>
      </c>
      <c r="F98" s="1017">
        <v>800</v>
      </c>
      <c r="G98" s="857">
        <v>519.49</v>
      </c>
      <c r="H98" s="857">
        <v>1000</v>
      </c>
      <c r="I98" s="1017">
        <v>505.69</v>
      </c>
      <c r="J98" s="1017">
        <v>1000</v>
      </c>
      <c r="K98" s="990">
        <v>1000</v>
      </c>
      <c r="L98" s="990">
        <v>877.67</v>
      </c>
      <c r="M98" s="964">
        <v>1000</v>
      </c>
      <c r="N98" s="964">
        <v>712</v>
      </c>
      <c r="O98" s="715">
        <v>1200</v>
      </c>
      <c r="P98" s="715">
        <v>-2795.69</v>
      </c>
      <c r="Q98" s="713">
        <v>1200</v>
      </c>
      <c r="R98" s="713">
        <v>796.53</v>
      </c>
      <c r="S98" s="493">
        <v>1200</v>
      </c>
      <c r="T98" s="904">
        <v>832</v>
      </c>
    </row>
    <row r="99" spans="1:20" x14ac:dyDescent="0.3">
      <c r="A99" s="244" t="s">
        <v>493</v>
      </c>
      <c r="B99" s="468"/>
      <c r="C99" s="468"/>
      <c r="D99" s="244"/>
      <c r="E99" s="1017">
        <v>2000</v>
      </c>
      <c r="F99" s="1017">
        <v>3000</v>
      </c>
      <c r="G99" s="857">
        <v>2566.64</v>
      </c>
      <c r="H99" s="857">
        <v>2800</v>
      </c>
      <c r="I99" s="1017">
        <v>4522.5</v>
      </c>
      <c r="J99" s="1017">
        <v>3000</v>
      </c>
      <c r="K99" s="990">
        <v>2800</v>
      </c>
      <c r="L99" s="990">
        <v>5861.44</v>
      </c>
      <c r="M99" s="964">
        <v>2650</v>
      </c>
      <c r="N99" s="964">
        <v>5197.88</v>
      </c>
      <c r="O99" s="715">
        <v>2000</v>
      </c>
      <c r="P99" s="715">
        <v>3627.06</v>
      </c>
      <c r="Q99" s="713">
        <v>1300</v>
      </c>
      <c r="R99" s="713">
        <v>2630.29</v>
      </c>
      <c r="S99" s="493">
        <v>1200</v>
      </c>
      <c r="T99" s="904">
        <v>1947</v>
      </c>
    </row>
    <row r="100" spans="1:20" x14ac:dyDescent="0.3">
      <c r="A100" s="244" t="s">
        <v>158</v>
      </c>
      <c r="B100" s="468"/>
      <c r="C100" s="468"/>
      <c r="D100" s="244"/>
      <c r="E100" s="1017">
        <v>7000</v>
      </c>
      <c r="F100" s="1017">
        <v>8000</v>
      </c>
      <c r="G100" s="857">
        <v>8171.58</v>
      </c>
      <c r="H100" s="857">
        <v>9000</v>
      </c>
      <c r="I100" s="1017">
        <v>9304.25</v>
      </c>
      <c r="J100" s="1017">
        <v>10000</v>
      </c>
      <c r="K100" s="989">
        <v>10000</v>
      </c>
      <c r="L100" s="989">
        <v>9539.4</v>
      </c>
      <c r="M100" s="963">
        <v>9500</v>
      </c>
      <c r="N100" s="963">
        <v>8564.17</v>
      </c>
      <c r="O100" s="715">
        <v>9500</v>
      </c>
      <c r="P100" s="715">
        <v>8386.7000000000007</v>
      </c>
      <c r="Q100" s="713">
        <v>8000</v>
      </c>
      <c r="R100" s="713">
        <v>8808.43</v>
      </c>
      <c r="S100" s="493">
        <v>6000</v>
      </c>
      <c r="T100" s="904">
        <v>5848</v>
      </c>
    </row>
    <row r="101" spans="1:20" x14ac:dyDescent="0.3">
      <c r="A101" s="244" t="s">
        <v>515</v>
      </c>
      <c r="B101" s="468"/>
      <c r="C101" s="468"/>
      <c r="D101" s="244"/>
      <c r="E101" s="1017">
        <v>0</v>
      </c>
      <c r="F101" s="1017">
        <v>0</v>
      </c>
      <c r="G101" s="857"/>
      <c r="H101" s="857"/>
      <c r="I101" s="1017"/>
      <c r="J101" s="1017"/>
      <c r="K101" s="989">
        <v>0</v>
      </c>
      <c r="L101" s="989">
        <v>1175</v>
      </c>
      <c r="M101" s="963"/>
      <c r="N101" s="963"/>
      <c r="O101" s="715"/>
      <c r="P101" s="715"/>
      <c r="Q101" s="713"/>
      <c r="R101" s="713"/>
      <c r="S101" s="493"/>
      <c r="T101" s="904"/>
    </row>
    <row r="102" spans="1:20" x14ac:dyDescent="0.3">
      <c r="A102" s="850" t="s">
        <v>374</v>
      </c>
      <c r="B102" s="463"/>
      <c r="C102" s="463"/>
      <c r="D102" s="462"/>
      <c r="E102" s="1017">
        <v>1000</v>
      </c>
      <c r="F102" s="1017">
        <v>1000</v>
      </c>
      <c r="G102" s="1055">
        <v>-2539.06</v>
      </c>
      <c r="H102" s="1055">
        <v>1000</v>
      </c>
      <c r="I102" s="1017">
        <v>-1439.27</v>
      </c>
      <c r="J102" s="1017">
        <v>1000</v>
      </c>
      <c r="K102" s="989">
        <v>1000</v>
      </c>
      <c r="L102" s="989">
        <v>-4041.65</v>
      </c>
      <c r="M102" s="963">
        <v>11000</v>
      </c>
      <c r="N102" s="963">
        <v>-2283.9699999999998</v>
      </c>
      <c r="O102" s="718">
        <v>15500</v>
      </c>
      <c r="P102" s="718">
        <v>-1116.3599999999999</v>
      </c>
      <c r="Q102" s="721">
        <v>8600</v>
      </c>
      <c r="R102" s="721">
        <v>11094.77</v>
      </c>
      <c r="S102" s="493">
        <v>2500</v>
      </c>
      <c r="T102" s="904">
        <v>15506</v>
      </c>
    </row>
    <row r="103" spans="1:20" x14ac:dyDescent="0.3">
      <c r="A103" s="9" t="s">
        <v>73</v>
      </c>
      <c r="B103" s="63"/>
      <c r="C103" s="63"/>
      <c r="D103" s="276"/>
      <c r="E103" s="1033">
        <f>SUM(E72:E102)</f>
        <v>531111</v>
      </c>
      <c r="F103" s="1033">
        <f>SUM(F72:F102)</f>
        <v>518481</v>
      </c>
      <c r="G103" s="857">
        <v>524297.02</v>
      </c>
      <c r="H103" s="857">
        <v>553904.03</v>
      </c>
      <c r="I103" s="1033">
        <f>SUM(I72:I102)</f>
        <v>518077.93</v>
      </c>
      <c r="J103" s="1033">
        <f>SUM(J72:J102)</f>
        <v>521327</v>
      </c>
      <c r="K103" s="995">
        <f>SUM(K72:K102)</f>
        <v>507800</v>
      </c>
      <c r="L103" s="995">
        <f>SUM(L72:L102)</f>
        <v>491024.80999999994</v>
      </c>
      <c r="M103" s="969">
        <v>525360</v>
      </c>
      <c r="N103" s="969">
        <f t="shared" ref="N103:T103" si="1">SUM(N72:N102)</f>
        <v>498329.87</v>
      </c>
      <c r="O103" s="747">
        <f t="shared" si="1"/>
        <v>556452</v>
      </c>
      <c r="P103" s="747">
        <f t="shared" si="1"/>
        <v>531031.70000000007</v>
      </c>
      <c r="Q103" s="744">
        <f t="shared" si="1"/>
        <v>507189</v>
      </c>
      <c r="R103" s="744">
        <f t="shared" si="1"/>
        <v>522630.28</v>
      </c>
      <c r="S103" s="745">
        <f t="shared" si="1"/>
        <v>491080</v>
      </c>
      <c r="T103" s="909">
        <f t="shared" si="1"/>
        <v>494448</v>
      </c>
    </row>
    <row r="104" spans="1:20" x14ac:dyDescent="0.3">
      <c r="A104" s="9"/>
      <c r="B104" s="63"/>
      <c r="C104" s="63"/>
      <c r="D104" s="276"/>
      <c r="E104" s="1019"/>
      <c r="F104" s="1019"/>
      <c r="G104" s="857"/>
      <c r="H104" s="857"/>
      <c r="I104" s="1019"/>
      <c r="J104" s="1019"/>
      <c r="K104" s="991"/>
      <c r="L104" s="991"/>
      <c r="M104" s="965"/>
      <c r="N104" s="965"/>
      <c r="O104" s="730"/>
      <c r="P104" s="730"/>
      <c r="Q104" s="726"/>
      <c r="R104" s="726"/>
      <c r="S104" s="727"/>
      <c r="T104" s="906"/>
    </row>
    <row r="105" spans="1:20" x14ac:dyDescent="0.3">
      <c r="A105" s="9" t="s">
        <v>416</v>
      </c>
      <c r="B105" s="49"/>
      <c r="C105" s="49"/>
      <c r="D105" s="49"/>
      <c r="E105" s="1017"/>
      <c r="F105" s="1017"/>
      <c r="G105" s="1017"/>
      <c r="H105" s="1017"/>
      <c r="I105" s="1017"/>
      <c r="J105" s="1017"/>
      <c r="K105" s="990"/>
      <c r="L105" s="990"/>
      <c r="M105" s="964"/>
      <c r="N105" s="964"/>
      <c r="O105" s="654" t="s">
        <v>10</v>
      </c>
      <c r="P105" s="654"/>
      <c r="Q105" s="49" t="s">
        <v>10</v>
      </c>
      <c r="R105" s="49"/>
      <c r="S105" s="125"/>
      <c r="T105" s="904"/>
    </row>
    <row r="106" spans="1:20" x14ac:dyDescent="0.3">
      <c r="A106" s="868" t="s">
        <v>197</v>
      </c>
      <c r="B106" s="868"/>
      <c r="C106" s="868"/>
      <c r="D106" s="868"/>
      <c r="E106" s="1017">
        <v>29000</v>
      </c>
      <c r="F106" s="1017">
        <v>29000</v>
      </c>
      <c r="G106" s="857">
        <v>28994</v>
      </c>
      <c r="H106" s="857">
        <v>29000</v>
      </c>
      <c r="I106" s="1017">
        <v>29227.919999999998</v>
      </c>
      <c r="J106" s="1017">
        <v>29000</v>
      </c>
      <c r="K106" s="990">
        <v>29000</v>
      </c>
      <c r="L106" s="990">
        <v>22429.86</v>
      </c>
      <c r="M106" s="964">
        <v>30000</v>
      </c>
      <c r="N106" s="964">
        <v>29249.22</v>
      </c>
      <c r="O106" s="670">
        <v>34000</v>
      </c>
      <c r="P106" s="670">
        <v>35334.730000000003</v>
      </c>
      <c r="Q106" s="871">
        <v>34000</v>
      </c>
      <c r="R106" s="871">
        <v>19083.48</v>
      </c>
      <c r="S106" s="493">
        <v>36000</v>
      </c>
      <c r="T106" s="904">
        <v>24392</v>
      </c>
    </row>
    <row r="107" spans="1:20" x14ac:dyDescent="0.3">
      <c r="A107" s="244" t="s">
        <v>198</v>
      </c>
      <c r="B107" s="244"/>
      <c r="C107" s="244"/>
      <c r="D107" s="244"/>
      <c r="E107" s="1017">
        <v>11000</v>
      </c>
      <c r="F107" s="1017">
        <v>11000</v>
      </c>
      <c r="G107" s="857">
        <v>7757.18</v>
      </c>
      <c r="H107" s="857">
        <v>11000</v>
      </c>
      <c r="I107" s="1017">
        <v>11000</v>
      </c>
      <c r="J107" s="1017">
        <v>11000</v>
      </c>
      <c r="K107" s="990">
        <v>11000</v>
      </c>
      <c r="L107" s="990">
        <v>11000</v>
      </c>
      <c r="M107" s="964">
        <v>11000</v>
      </c>
      <c r="N107" s="964">
        <v>11007.88</v>
      </c>
      <c r="O107" s="670">
        <v>12000</v>
      </c>
      <c r="P107" s="670">
        <v>12000</v>
      </c>
      <c r="Q107" s="871">
        <v>13000</v>
      </c>
      <c r="R107" s="871">
        <v>12265.39</v>
      </c>
      <c r="S107" s="493">
        <v>12750</v>
      </c>
      <c r="T107" s="904">
        <v>6722</v>
      </c>
    </row>
    <row r="108" spans="1:20" x14ac:dyDescent="0.3">
      <c r="A108" s="244" t="s">
        <v>345</v>
      </c>
      <c r="B108" s="244"/>
      <c r="C108" s="244"/>
      <c r="D108" s="244"/>
      <c r="E108" s="1017">
        <v>3700</v>
      </c>
      <c r="F108" s="1017">
        <v>3700</v>
      </c>
      <c r="G108" s="857">
        <v>3700</v>
      </c>
      <c r="H108" s="857">
        <v>3700</v>
      </c>
      <c r="I108" s="1017">
        <v>3700</v>
      </c>
      <c r="J108" s="1017">
        <v>3700</v>
      </c>
      <c r="K108" s="990">
        <v>3700</v>
      </c>
      <c r="L108" s="990">
        <v>3700</v>
      </c>
      <c r="M108" s="964">
        <v>3700</v>
      </c>
      <c r="N108" s="964">
        <v>3477.64</v>
      </c>
      <c r="O108" s="670">
        <v>3700</v>
      </c>
      <c r="P108" s="670">
        <v>2010.15</v>
      </c>
      <c r="Q108" s="871">
        <v>3900</v>
      </c>
      <c r="R108" s="871">
        <v>2302.2199999999998</v>
      </c>
      <c r="S108" s="493">
        <v>4000</v>
      </c>
      <c r="T108" s="904">
        <v>4651</v>
      </c>
    </row>
    <row r="109" spans="1:20" x14ac:dyDescent="0.3">
      <c r="A109" s="244" t="s">
        <v>346</v>
      </c>
      <c r="B109" s="244"/>
      <c r="C109" s="244"/>
      <c r="D109" s="244"/>
      <c r="E109" s="1017">
        <v>3700</v>
      </c>
      <c r="F109" s="1017">
        <v>3700</v>
      </c>
      <c r="G109" s="857">
        <v>366.83</v>
      </c>
      <c r="H109" s="857">
        <v>3700</v>
      </c>
      <c r="I109" s="1017">
        <v>2973</v>
      </c>
      <c r="J109" s="1017">
        <v>3700</v>
      </c>
      <c r="K109" s="990">
        <v>3700</v>
      </c>
      <c r="L109" s="990">
        <v>1527.26</v>
      </c>
      <c r="M109" s="964">
        <v>3700</v>
      </c>
      <c r="N109" s="964">
        <v>3173.74</v>
      </c>
      <c r="O109" s="670">
        <v>3375</v>
      </c>
      <c r="P109" s="670">
        <v>1283.7</v>
      </c>
      <c r="Q109" s="871">
        <v>4000</v>
      </c>
      <c r="R109" s="871">
        <v>655.42</v>
      </c>
      <c r="S109" s="493">
        <v>4775</v>
      </c>
      <c r="T109" s="904">
        <v>2083</v>
      </c>
    </row>
    <row r="110" spans="1:20" x14ac:dyDescent="0.3">
      <c r="A110" s="244" t="s">
        <v>313</v>
      </c>
      <c r="B110" s="244"/>
      <c r="C110" s="244"/>
      <c r="D110" s="244"/>
      <c r="E110" s="1017">
        <v>8000</v>
      </c>
      <c r="F110" s="1017">
        <v>8000</v>
      </c>
      <c r="G110" s="857">
        <v>7686.48</v>
      </c>
      <c r="H110" s="857">
        <v>6000</v>
      </c>
      <c r="I110" s="1017">
        <v>8349.2000000000007</v>
      </c>
      <c r="J110" s="1017">
        <v>5500</v>
      </c>
      <c r="K110" s="990">
        <v>5500</v>
      </c>
      <c r="L110" s="990">
        <v>4465.72</v>
      </c>
      <c r="M110" s="964">
        <v>4500</v>
      </c>
      <c r="N110" s="964">
        <v>5034.78</v>
      </c>
      <c r="O110" s="670">
        <v>5500</v>
      </c>
      <c r="P110" s="670">
        <v>5705.58</v>
      </c>
      <c r="Q110" s="871">
        <v>4000</v>
      </c>
      <c r="R110" s="871">
        <v>3987.65</v>
      </c>
      <c r="S110" s="493">
        <v>4700</v>
      </c>
      <c r="T110" s="904">
        <v>5629</v>
      </c>
    </row>
    <row r="111" spans="1:20" x14ac:dyDescent="0.3">
      <c r="A111" s="462" t="s">
        <v>326</v>
      </c>
      <c r="B111" s="462"/>
      <c r="C111" s="462"/>
      <c r="D111" s="462"/>
      <c r="E111" s="1017">
        <v>20000</v>
      </c>
      <c r="F111" s="1017">
        <v>20000</v>
      </c>
      <c r="G111" s="857">
        <v>20905.810000000001</v>
      </c>
      <c r="H111" s="857">
        <v>20000</v>
      </c>
      <c r="I111" s="1017">
        <v>18856.73</v>
      </c>
      <c r="J111" s="1017">
        <v>20000</v>
      </c>
      <c r="K111" s="989">
        <v>19500</v>
      </c>
      <c r="L111" s="989">
        <v>17585.310000000001</v>
      </c>
      <c r="M111" s="963">
        <v>18000</v>
      </c>
      <c r="N111" s="963">
        <v>20211.78</v>
      </c>
      <c r="O111" s="670">
        <v>18000</v>
      </c>
      <c r="P111" s="670">
        <v>17763.169999999998</v>
      </c>
      <c r="Q111" s="871">
        <v>22000</v>
      </c>
      <c r="R111" s="871">
        <v>23217.56</v>
      </c>
      <c r="S111" s="493">
        <v>15000</v>
      </c>
      <c r="T111" s="904">
        <v>13688</v>
      </c>
    </row>
    <row r="112" spans="1:20" x14ac:dyDescent="0.3">
      <c r="A112" s="462" t="s">
        <v>529</v>
      </c>
      <c r="B112" s="462"/>
      <c r="C112" s="462"/>
      <c r="D112" s="462"/>
      <c r="E112" s="1017">
        <v>1000</v>
      </c>
      <c r="F112" s="1017">
        <v>2000</v>
      </c>
      <c r="G112" s="857">
        <v>0</v>
      </c>
      <c r="H112" s="857">
        <v>1500</v>
      </c>
      <c r="I112" s="1017"/>
      <c r="J112" s="1017"/>
      <c r="K112" s="989"/>
      <c r="L112" s="989"/>
      <c r="M112" s="963"/>
      <c r="N112" s="963"/>
      <c r="O112" s="670"/>
      <c r="P112" s="670"/>
      <c r="Q112" s="871"/>
      <c r="R112" s="871"/>
      <c r="S112" s="493"/>
      <c r="T112" s="904"/>
    </row>
    <row r="113" spans="1:20" x14ac:dyDescent="0.3">
      <c r="A113" s="244" t="s">
        <v>327</v>
      </c>
      <c r="B113" s="244"/>
      <c r="C113" s="244"/>
      <c r="D113" s="244"/>
      <c r="E113" s="1017">
        <v>18000</v>
      </c>
      <c r="F113" s="1017">
        <v>19000</v>
      </c>
      <c r="G113" s="857">
        <v>18078.689999999999</v>
      </c>
      <c r="H113" s="857">
        <v>19000</v>
      </c>
      <c r="I113" s="1017">
        <v>16931.189999999999</v>
      </c>
      <c r="J113" s="1017">
        <v>27200</v>
      </c>
      <c r="K113" s="989">
        <v>20000</v>
      </c>
      <c r="L113" s="989">
        <v>16647.650000000001</v>
      </c>
      <c r="M113" s="963">
        <v>20000</v>
      </c>
      <c r="N113" s="963">
        <v>22306.25</v>
      </c>
      <c r="O113" s="670">
        <v>19000</v>
      </c>
      <c r="P113" s="670">
        <v>19267.36</v>
      </c>
      <c r="Q113" s="871">
        <v>19500</v>
      </c>
      <c r="R113" s="871">
        <v>15965.13</v>
      </c>
      <c r="S113" s="493">
        <v>18400</v>
      </c>
      <c r="T113" s="904">
        <v>15648</v>
      </c>
    </row>
    <row r="114" spans="1:20" x14ac:dyDescent="0.3">
      <c r="A114" s="244" t="s">
        <v>325</v>
      </c>
      <c r="B114" s="244"/>
      <c r="C114" s="244"/>
      <c r="D114" s="244"/>
      <c r="E114" s="1032">
        <v>42000</v>
      </c>
      <c r="F114" s="1032">
        <v>45000</v>
      </c>
      <c r="G114" s="857">
        <v>36338.839999999997</v>
      </c>
      <c r="H114" s="857">
        <v>45000</v>
      </c>
      <c r="I114" s="1032">
        <v>46090.400000000001</v>
      </c>
      <c r="J114" s="1032">
        <v>50000</v>
      </c>
      <c r="K114" s="996">
        <v>44000</v>
      </c>
      <c r="L114" s="996">
        <v>37206.07</v>
      </c>
      <c r="M114" s="970">
        <v>44500</v>
      </c>
      <c r="N114" s="970">
        <v>35910.78</v>
      </c>
      <c r="O114" s="671">
        <v>45000</v>
      </c>
      <c r="P114" s="671">
        <v>36797.96</v>
      </c>
      <c r="Q114" s="872">
        <v>42000</v>
      </c>
      <c r="R114" s="872">
        <v>31516.78</v>
      </c>
      <c r="S114" s="751">
        <v>48450</v>
      </c>
      <c r="T114" s="910">
        <v>42146</v>
      </c>
    </row>
    <row r="115" spans="1:20" x14ac:dyDescent="0.3">
      <c r="A115" s="57" t="s">
        <v>87</v>
      </c>
      <c r="B115" s="49"/>
      <c r="C115" s="49"/>
      <c r="D115" s="49"/>
      <c r="E115" s="1019">
        <f>SUM(E106:E114)</f>
        <v>136400</v>
      </c>
      <c r="F115" s="1019">
        <f>SUM(F106:F114)</f>
        <v>141400</v>
      </c>
      <c r="G115" s="1067">
        <f t="shared" ref="G115" si="2">SUM(G106:G114)</f>
        <v>123827.83</v>
      </c>
      <c r="H115" s="1067">
        <v>138900</v>
      </c>
      <c r="I115" s="1019">
        <f>SUM(I106:I114)</f>
        <v>137128.44</v>
      </c>
      <c r="J115" s="1019">
        <f>SUM(J106:J114)</f>
        <v>150100</v>
      </c>
      <c r="K115" s="991">
        <f>SUM(K106:K114)</f>
        <v>136400</v>
      </c>
      <c r="L115" s="991">
        <f>SUM(L106:L114)</f>
        <v>114561.87000000002</v>
      </c>
      <c r="M115" s="965">
        <v>135400</v>
      </c>
      <c r="N115" s="965">
        <f t="shared" ref="N115:T115" si="3">SUM(N106:N114)</f>
        <v>130372.06999999999</v>
      </c>
      <c r="O115" s="874">
        <f t="shared" si="3"/>
        <v>140575</v>
      </c>
      <c r="P115" s="874">
        <f t="shared" si="3"/>
        <v>130162.65</v>
      </c>
      <c r="Q115" s="875">
        <f t="shared" si="3"/>
        <v>142400</v>
      </c>
      <c r="R115" s="875">
        <f t="shared" si="3"/>
        <v>108993.63</v>
      </c>
      <c r="S115" s="493">
        <f t="shared" si="3"/>
        <v>144075</v>
      </c>
      <c r="T115" s="904">
        <f t="shared" si="3"/>
        <v>114959</v>
      </c>
    </row>
    <row r="116" spans="1:20" x14ac:dyDescent="0.3">
      <c r="A116" s="57"/>
      <c r="B116" s="49"/>
      <c r="C116" s="49"/>
      <c r="D116" s="49"/>
      <c r="E116" s="1019"/>
      <c r="F116" s="1019"/>
      <c r="G116" s="857"/>
      <c r="H116" s="857"/>
      <c r="I116" s="1019"/>
      <c r="J116" s="1019"/>
      <c r="K116" s="991"/>
      <c r="L116" s="991"/>
      <c r="M116" s="965"/>
      <c r="N116" s="965"/>
      <c r="O116" s="874"/>
      <c r="P116" s="874"/>
      <c r="Q116" s="875"/>
      <c r="R116" s="875"/>
      <c r="S116" s="493"/>
      <c r="T116" s="904"/>
    </row>
    <row r="117" spans="1:20" x14ac:dyDescent="0.3">
      <c r="A117" s="9" t="s">
        <v>88</v>
      </c>
      <c r="B117" s="49"/>
      <c r="C117" s="49"/>
      <c r="D117" s="49"/>
      <c r="E117" s="1017"/>
      <c r="F117" s="1017"/>
      <c r="G117" s="1017"/>
      <c r="H117" s="1017"/>
      <c r="I117" s="1017"/>
      <c r="J117" s="1017"/>
      <c r="K117" s="990"/>
      <c r="L117" s="990"/>
      <c r="M117" s="964"/>
      <c r="N117" s="964"/>
      <c r="O117" s="654"/>
      <c r="P117" s="654"/>
      <c r="Q117" s="49"/>
      <c r="R117" s="49"/>
      <c r="S117" s="125"/>
      <c r="T117" s="904"/>
    </row>
    <row r="118" spans="1:20" x14ac:dyDescent="0.3">
      <c r="A118" s="485" t="s">
        <v>287</v>
      </c>
      <c r="B118" s="244"/>
      <c r="C118" s="244"/>
      <c r="D118" s="244"/>
      <c r="E118" s="1017"/>
      <c r="F118" s="1017">
        <v>0</v>
      </c>
      <c r="G118" s="1017"/>
      <c r="H118" s="1017"/>
      <c r="I118" s="1017"/>
      <c r="J118" s="1017"/>
      <c r="K118" s="990"/>
      <c r="L118" s="990"/>
      <c r="M118" s="964"/>
      <c r="N118" s="964"/>
      <c r="O118" s="654"/>
      <c r="P118" s="654"/>
      <c r="Q118" s="244"/>
      <c r="R118" s="244"/>
      <c r="S118" s="493">
        <v>0</v>
      </c>
      <c r="T118" s="904"/>
    </row>
    <row r="119" spans="1:20" x14ac:dyDescent="0.3">
      <c r="A119" s="244" t="s">
        <v>70</v>
      </c>
      <c r="B119" s="244"/>
      <c r="C119" s="244"/>
      <c r="D119" s="244"/>
      <c r="E119" s="1017">
        <v>500</v>
      </c>
      <c r="F119" s="1017">
        <v>1000</v>
      </c>
      <c r="G119" s="857">
        <v>91.59</v>
      </c>
      <c r="H119" s="857">
        <v>1000</v>
      </c>
      <c r="I119" s="1017"/>
      <c r="J119" s="1017">
        <v>1000</v>
      </c>
      <c r="K119" s="990">
        <v>1000</v>
      </c>
      <c r="L119" s="990"/>
      <c r="M119" s="964">
        <v>1000</v>
      </c>
      <c r="N119" s="964">
        <v>827.15</v>
      </c>
      <c r="O119" s="715">
        <v>1000</v>
      </c>
      <c r="P119" s="715">
        <v>985.06</v>
      </c>
      <c r="Q119" s="713">
        <v>1000</v>
      </c>
      <c r="R119" s="713">
        <v>767.93</v>
      </c>
      <c r="S119" s="493">
        <v>1000</v>
      </c>
      <c r="T119" s="904">
        <v>1184</v>
      </c>
    </row>
    <row r="120" spans="1:20" x14ac:dyDescent="0.3">
      <c r="A120" s="244" t="s">
        <v>222</v>
      </c>
      <c r="B120" s="244"/>
      <c r="C120" s="244"/>
      <c r="D120" s="244"/>
      <c r="E120" s="1017">
        <v>0</v>
      </c>
      <c r="F120" s="1017">
        <v>300</v>
      </c>
      <c r="G120" s="857">
        <v>0</v>
      </c>
      <c r="H120" s="857">
        <v>300</v>
      </c>
      <c r="I120" s="1017">
        <v>113.06</v>
      </c>
      <c r="J120" s="1017">
        <v>100</v>
      </c>
      <c r="K120" s="990">
        <v>100</v>
      </c>
      <c r="L120" s="990"/>
      <c r="M120" s="964">
        <v>100</v>
      </c>
      <c r="N120" s="964"/>
      <c r="O120" s="718">
        <v>100</v>
      </c>
      <c r="P120" s="718">
        <v>0</v>
      </c>
      <c r="Q120" s="721">
        <v>100</v>
      </c>
      <c r="R120" s="721">
        <v>64.760000000000005</v>
      </c>
      <c r="S120" s="493">
        <v>150</v>
      </c>
      <c r="T120" s="904"/>
    </row>
    <row r="121" spans="1:20" x14ac:dyDescent="0.3">
      <c r="A121" s="244" t="s">
        <v>103</v>
      </c>
      <c r="B121" s="244"/>
      <c r="C121" s="244"/>
      <c r="D121" s="244"/>
      <c r="E121" s="1017">
        <v>0</v>
      </c>
      <c r="F121" s="1017">
        <v>200</v>
      </c>
      <c r="G121" s="857">
        <v>0</v>
      </c>
      <c r="H121" s="857">
        <v>200</v>
      </c>
      <c r="I121" s="1017">
        <v>400</v>
      </c>
      <c r="J121" s="1017">
        <v>400</v>
      </c>
      <c r="K121" s="989">
        <v>400</v>
      </c>
      <c r="L121" s="989"/>
      <c r="M121" s="963">
        <v>700</v>
      </c>
      <c r="N121" s="963"/>
      <c r="O121" s="718">
        <v>750</v>
      </c>
      <c r="P121" s="718">
        <v>294.5</v>
      </c>
      <c r="Q121" s="721">
        <v>0</v>
      </c>
      <c r="R121" s="721"/>
      <c r="S121" s="722">
        <v>750</v>
      </c>
      <c r="T121" s="904"/>
    </row>
    <row r="122" spans="1:20" x14ac:dyDescent="0.3">
      <c r="A122" s="244" t="s">
        <v>94</v>
      </c>
      <c r="B122" s="244"/>
      <c r="C122" s="244"/>
      <c r="D122" s="244"/>
      <c r="E122" s="1017">
        <v>100</v>
      </c>
      <c r="F122" s="1017">
        <v>200</v>
      </c>
      <c r="G122" s="857">
        <v>103.8</v>
      </c>
      <c r="H122" s="857">
        <v>200</v>
      </c>
      <c r="I122" s="1017"/>
      <c r="J122" s="1017">
        <v>400</v>
      </c>
      <c r="K122" s="990">
        <v>400</v>
      </c>
      <c r="L122" s="990">
        <v>150.86000000000001</v>
      </c>
      <c r="M122" s="964">
        <v>700</v>
      </c>
      <c r="N122" s="964"/>
      <c r="O122" s="718">
        <v>1000</v>
      </c>
      <c r="P122" s="718">
        <v>399.2</v>
      </c>
      <c r="Q122" s="721">
        <v>1200</v>
      </c>
      <c r="R122" s="721">
        <v>313.83</v>
      </c>
      <c r="S122" s="493">
        <v>1200</v>
      </c>
      <c r="T122" s="904">
        <v>370</v>
      </c>
    </row>
    <row r="123" spans="1:20" x14ac:dyDescent="0.3">
      <c r="A123" s="244" t="s">
        <v>505</v>
      </c>
      <c r="B123" s="244"/>
      <c r="C123" s="244"/>
      <c r="D123" s="244"/>
      <c r="E123" s="1017">
        <v>1000</v>
      </c>
      <c r="F123" s="1017">
        <v>2200</v>
      </c>
      <c r="G123" s="857">
        <v>599.52</v>
      </c>
      <c r="H123" s="857">
        <v>2200</v>
      </c>
      <c r="I123" s="1017">
        <v>1564.19</v>
      </c>
      <c r="J123" s="1017">
        <v>2200</v>
      </c>
      <c r="K123" s="989">
        <v>2200</v>
      </c>
      <c r="L123" s="989">
        <v>773.2</v>
      </c>
      <c r="M123" s="964">
        <v>2200</v>
      </c>
      <c r="N123" s="964">
        <v>1653.86</v>
      </c>
      <c r="O123" s="718">
        <v>2200</v>
      </c>
      <c r="P123" s="718">
        <v>1293.5899999999999</v>
      </c>
      <c r="Q123" s="721">
        <v>2400</v>
      </c>
      <c r="R123" s="721"/>
      <c r="S123" s="493">
        <v>2400</v>
      </c>
      <c r="T123" s="904">
        <v>987</v>
      </c>
    </row>
    <row r="124" spans="1:20" x14ac:dyDescent="0.3">
      <c r="A124" s="462" t="s">
        <v>452</v>
      </c>
      <c r="B124" s="462"/>
      <c r="C124" s="462"/>
      <c r="D124" s="462"/>
      <c r="E124" s="1017"/>
      <c r="F124" s="1017"/>
      <c r="G124" s="857"/>
      <c r="H124" s="857"/>
      <c r="I124" s="1017"/>
      <c r="J124" s="1017"/>
      <c r="K124" s="989"/>
      <c r="L124" s="989"/>
      <c r="M124" s="963"/>
      <c r="N124" s="963"/>
      <c r="O124" s="718">
        <v>0</v>
      </c>
      <c r="P124" s="718"/>
      <c r="Q124" s="721">
        <v>0</v>
      </c>
      <c r="R124" s="721"/>
      <c r="S124" s="722">
        <v>0</v>
      </c>
      <c r="T124" s="904"/>
    </row>
    <row r="125" spans="1:20" x14ac:dyDescent="0.3">
      <c r="A125" s="244" t="s">
        <v>347</v>
      </c>
      <c r="B125" s="244"/>
      <c r="C125" s="244"/>
      <c r="D125" s="244"/>
      <c r="E125" s="1017">
        <v>0</v>
      </c>
      <c r="F125" s="1017">
        <v>100</v>
      </c>
      <c r="G125" s="857">
        <v>31.13</v>
      </c>
      <c r="H125" s="857">
        <v>100</v>
      </c>
      <c r="I125" s="1017">
        <v>35.33</v>
      </c>
      <c r="J125" s="1017">
        <v>200</v>
      </c>
      <c r="K125" s="990">
        <v>200</v>
      </c>
      <c r="L125" s="990">
        <v>32.33</v>
      </c>
      <c r="M125" s="964">
        <v>200</v>
      </c>
      <c r="N125" s="964">
        <v>170.12</v>
      </c>
      <c r="O125" s="718">
        <v>225</v>
      </c>
      <c r="P125" s="718">
        <v>170.12</v>
      </c>
      <c r="Q125" s="721">
        <v>200</v>
      </c>
      <c r="R125" s="721">
        <v>161.26</v>
      </c>
      <c r="S125" s="493">
        <v>200</v>
      </c>
      <c r="T125" s="904">
        <v>255</v>
      </c>
    </row>
    <row r="126" spans="1:20" x14ac:dyDescent="0.3">
      <c r="A126" s="244" t="s">
        <v>296</v>
      </c>
      <c r="B126" s="244"/>
      <c r="C126" s="244"/>
      <c r="D126" s="244"/>
      <c r="E126" s="1017">
        <v>0</v>
      </c>
      <c r="F126" s="1017">
        <v>0</v>
      </c>
      <c r="G126" s="857"/>
      <c r="H126" s="857"/>
      <c r="I126" s="1017"/>
      <c r="J126" s="1017">
        <v>0</v>
      </c>
      <c r="K126" s="990">
        <v>0</v>
      </c>
      <c r="L126" s="990"/>
      <c r="M126" s="964">
        <v>0</v>
      </c>
      <c r="N126" s="964"/>
      <c r="O126" s="718">
        <v>1500</v>
      </c>
      <c r="P126" s="718">
        <v>0</v>
      </c>
      <c r="Q126" s="721">
        <v>0</v>
      </c>
      <c r="R126" s="721">
        <v>65.52</v>
      </c>
      <c r="S126" s="493">
        <v>0</v>
      </c>
      <c r="T126" s="904">
        <v>552</v>
      </c>
    </row>
    <row r="127" spans="1:20" x14ac:dyDescent="0.3">
      <c r="A127" s="244" t="s">
        <v>533</v>
      </c>
      <c r="B127" s="244"/>
      <c r="C127" s="244"/>
      <c r="D127" s="244"/>
      <c r="E127" s="1017"/>
      <c r="F127" s="1017"/>
      <c r="G127" s="857">
        <v>300</v>
      </c>
      <c r="H127" s="857"/>
      <c r="I127" s="1017"/>
      <c r="J127" s="1017"/>
      <c r="K127" s="990"/>
      <c r="L127" s="990"/>
      <c r="M127" s="964"/>
      <c r="N127" s="964"/>
      <c r="O127" s="718"/>
      <c r="P127" s="718"/>
      <c r="Q127" s="721"/>
      <c r="R127" s="721"/>
      <c r="S127" s="493"/>
      <c r="T127" s="904"/>
    </row>
    <row r="128" spans="1:20" x14ac:dyDescent="0.3">
      <c r="A128" s="462" t="s">
        <v>99</v>
      </c>
      <c r="B128" s="462"/>
      <c r="C128" s="462"/>
      <c r="D128" s="462"/>
      <c r="E128" s="1017">
        <v>2500</v>
      </c>
      <c r="F128" s="1017">
        <v>2500</v>
      </c>
      <c r="G128" s="857">
        <v>1059.3599999999999</v>
      </c>
      <c r="H128" s="857">
        <v>2500</v>
      </c>
      <c r="I128" s="1017">
        <v>720.8</v>
      </c>
      <c r="J128" s="1017">
        <v>4000</v>
      </c>
      <c r="K128" s="989">
        <v>2500</v>
      </c>
      <c r="L128" s="989">
        <v>1397.54</v>
      </c>
      <c r="M128" s="963">
        <v>3000</v>
      </c>
      <c r="N128" s="963">
        <v>357.94</v>
      </c>
      <c r="O128" s="718">
        <v>3000</v>
      </c>
      <c r="P128" s="718">
        <v>1890.87</v>
      </c>
      <c r="Q128" s="721">
        <v>3000</v>
      </c>
      <c r="R128" s="721">
        <v>2680.02</v>
      </c>
      <c r="S128" s="722">
        <v>3000</v>
      </c>
      <c r="T128" s="904">
        <v>445</v>
      </c>
    </row>
    <row r="129" spans="1:20" x14ac:dyDescent="0.3">
      <c r="A129" s="462" t="s">
        <v>351</v>
      </c>
      <c r="B129" s="462"/>
      <c r="C129" s="462"/>
      <c r="D129" s="462"/>
      <c r="E129" s="1017"/>
      <c r="F129" s="1017"/>
      <c r="G129" s="857"/>
      <c r="H129" s="857"/>
      <c r="I129" s="1017"/>
      <c r="J129" s="1017"/>
      <c r="K129" s="989"/>
      <c r="L129" s="989"/>
      <c r="M129" s="963"/>
      <c r="N129" s="963"/>
      <c r="O129" s="718">
        <v>0</v>
      </c>
      <c r="P129" s="718"/>
      <c r="Q129" s="721">
        <v>0</v>
      </c>
      <c r="R129" s="721"/>
      <c r="S129" s="722">
        <v>0</v>
      </c>
      <c r="T129" s="904"/>
    </row>
    <row r="130" spans="1:20" x14ac:dyDescent="0.3">
      <c r="A130" s="462" t="s">
        <v>97</v>
      </c>
      <c r="B130" s="1043"/>
      <c r="C130" s="1043"/>
      <c r="D130" s="722"/>
      <c r="E130" s="1017">
        <v>2500</v>
      </c>
      <c r="F130" s="1017">
        <v>2500</v>
      </c>
      <c r="G130" s="857">
        <v>0</v>
      </c>
      <c r="H130" s="857">
        <v>2500</v>
      </c>
      <c r="I130" s="1017">
        <v>-2439.79</v>
      </c>
      <c r="J130" s="1017">
        <v>3000</v>
      </c>
      <c r="K130" s="989">
        <v>1500</v>
      </c>
      <c r="L130" s="989"/>
      <c r="M130" s="963">
        <v>1500</v>
      </c>
      <c r="N130" s="963">
        <v>-1710</v>
      </c>
      <c r="O130" s="718">
        <v>3000</v>
      </c>
      <c r="P130" s="718">
        <v>-1080</v>
      </c>
      <c r="Q130" s="721">
        <v>3000</v>
      </c>
      <c r="R130" s="721">
        <v>-180.11</v>
      </c>
      <c r="S130" s="722">
        <v>1500</v>
      </c>
      <c r="T130" s="904">
        <v>-228</v>
      </c>
    </row>
    <row r="131" spans="1:20" x14ac:dyDescent="0.3">
      <c r="A131" s="244" t="s">
        <v>190</v>
      </c>
      <c r="B131" s="492"/>
      <c r="C131" s="492"/>
      <c r="D131" s="493"/>
      <c r="E131" s="1017">
        <v>150</v>
      </c>
      <c r="F131" s="1017">
        <v>150</v>
      </c>
      <c r="G131" s="857">
        <v>41.91</v>
      </c>
      <c r="H131" s="857">
        <v>125</v>
      </c>
      <c r="I131" s="1017">
        <v>83.81</v>
      </c>
      <c r="J131" s="1017">
        <v>125</v>
      </c>
      <c r="K131" s="990">
        <v>125</v>
      </c>
      <c r="L131" s="990">
        <v>86.2</v>
      </c>
      <c r="M131" s="964">
        <v>125</v>
      </c>
      <c r="N131" s="964">
        <v>86.4</v>
      </c>
      <c r="O131" s="718">
        <v>125</v>
      </c>
      <c r="P131" s="718">
        <v>81</v>
      </c>
      <c r="Q131" s="721">
        <v>150</v>
      </c>
      <c r="R131" s="721">
        <v>70.5</v>
      </c>
      <c r="S131" s="493">
        <v>150</v>
      </c>
      <c r="T131" s="904">
        <v>72</v>
      </c>
    </row>
    <row r="132" spans="1:20" x14ac:dyDescent="0.3">
      <c r="A132" s="244" t="s">
        <v>90</v>
      </c>
      <c r="B132" s="244"/>
      <c r="C132" s="244"/>
      <c r="D132" s="244"/>
      <c r="E132" s="1017">
        <v>0</v>
      </c>
      <c r="F132" s="1017">
        <v>125</v>
      </c>
      <c r="G132" s="857">
        <v>0</v>
      </c>
      <c r="H132" s="857">
        <v>125</v>
      </c>
      <c r="I132" s="1017"/>
      <c r="J132" s="1017">
        <v>125</v>
      </c>
      <c r="K132" s="990">
        <v>125</v>
      </c>
      <c r="L132" s="990">
        <v>110</v>
      </c>
      <c r="M132" s="964">
        <v>125</v>
      </c>
      <c r="N132" s="964">
        <v>55</v>
      </c>
      <c r="O132" s="718">
        <v>125</v>
      </c>
      <c r="P132" s="718">
        <v>93.33</v>
      </c>
      <c r="Q132" s="721">
        <v>150</v>
      </c>
      <c r="R132" s="721">
        <v>90</v>
      </c>
      <c r="S132" s="493">
        <v>150</v>
      </c>
      <c r="T132" s="904">
        <v>0</v>
      </c>
    </row>
    <row r="133" spans="1:20" x14ac:dyDescent="0.3">
      <c r="A133" s="244" t="s">
        <v>92</v>
      </c>
      <c r="B133" s="244"/>
      <c r="C133" s="244"/>
      <c r="D133" s="244"/>
      <c r="E133" s="1017">
        <v>0</v>
      </c>
      <c r="F133" s="1017">
        <v>0</v>
      </c>
      <c r="G133" s="857"/>
      <c r="H133" s="857"/>
      <c r="I133" s="1017"/>
      <c r="J133" s="1017">
        <v>0</v>
      </c>
      <c r="K133" s="990">
        <v>0</v>
      </c>
      <c r="L133" s="990"/>
      <c r="M133" s="964">
        <v>0</v>
      </c>
      <c r="N133" s="964"/>
      <c r="O133" s="718">
        <v>100</v>
      </c>
      <c r="P133" s="718"/>
      <c r="Q133" s="721">
        <v>100</v>
      </c>
      <c r="R133" s="721"/>
      <c r="S133" s="493">
        <v>150</v>
      </c>
      <c r="T133" s="904"/>
    </row>
    <row r="134" spans="1:20" x14ac:dyDescent="0.3">
      <c r="A134" s="244" t="s">
        <v>453</v>
      </c>
      <c r="B134" s="244"/>
      <c r="C134" s="244"/>
      <c r="D134" s="244"/>
      <c r="E134" s="1017">
        <v>0</v>
      </c>
      <c r="F134" s="1017">
        <v>0</v>
      </c>
      <c r="G134" s="857"/>
      <c r="H134" s="857"/>
      <c r="I134" s="1017"/>
      <c r="J134" s="1017">
        <v>0</v>
      </c>
      <c r="K134" s="990">
        <v>0</v>
      </c>
      <c r="L134" s="990"/>
      <c r="M134" s="964">
        <v>0</v>
      </c>
      <c r="N134" s="964"/>
      <c r="O134" s="718">
        <v>0</v>
      </c>
      <c r="P134" s="718">
        <v>2205.77</v>
      </c>
      <c r="Q134" s="721">
        <v>0</v>
      </c>
      <c r="R134" s="721"/>
      <c r="S134" s="493"/>
      <c r="T134" s="904">
        <v>0</v>
      </c>
    </row>
    <row r="135" spans="1:20" x14ac:dyDescent="0.3">
      <c r="A135" s="244" t="s">
        <v>178</v>
      </c>
      <c r="B135" s="244"/>
      <c r="C135" s="244"/>
      <c r="D135" s="244"/>
      <c r="E135" s="1017">
        <v>0</v>
      </c>
      <c r="F135" s="1017">
        <v>0</v>
      </c>
      <c r="G135" s="857"/>
      <c r="H135" s="857"/>
      <c r="I135" s="1017"/>
      <c r="J135" s="1017">
        <v>0</v>
      </c>
      <c r="K135" s="990">
        <v>0</v>
      </c>
      <c r="L135" s="990"/>
      <c r="M135" s="964">
        <v>0</v>
      </c>
      <c r="N135" s="964"/>
      <c r="O135" s="718">
        <v>100</v>
      </c>
      <c r="P135" s="718">
        <v>0</v>
      </c>
      <c r="Q135" s="721">
        <v>100</v>
      </c>
      <c r="R135" s="721"/>
      <c r="S135" s="493">
        <v>150</v>
      </c>
      <c r="T135" s="904"/>
    </row>
    <row r="136" spans="1:20" x14ac:dyDescent="0.3">
      <c r="A136" s="244" t="s">
        <v>288</v>
      </c>
      <c r="B136" s="244"/>
      <c r="C136" s="244"/>
      <c r="D136" s="244"/>
      <c r="E136" s="1017">
        <v>1000</v>
      </c>
      <c r="F136" s="1017">
        <v>2400</v>
      </c>
      <c r="G136" s="857">
        <v>1950.28</v>
      </c>
      <c r="H136" s="857">
        <v>2000</v>
      </c>
      <c r="I136" s="1017">
        <v>2378.9</v>
      </c>
      <c r="J136" s="1017">
        <v>1800</v>
      </c>
      <c r="K136" s="990">
        <v>1500</v>
      </c>
      <c r="L136" s="990">
        <v>2188</v>
      </c>
      <c r="M136" s="964">
        <v>1500</v>
      </c>
      <c r="N136" s="1042">
        <v>2131.7800000000002</v>
      </c>
      <c r="O136" s="718">
        <v>1800</v>
      </c>
      <c r="P136" s="718">
        <v>1829.13</v>
      </c>
      <c r="Q136" s="721">
        <v>1800</v>
      </c>
      <c r="R136" s="721">
        <v>1366.01</v>
      </c>
      <c r="S136" s="722">
        <v>1500</v>
      </c>
      <c r="T136" s="904">
        <v>1306</v>
      </c>
    </row>
    <row r="137" spans="1:20" x14ac:dyDescent="0.3">
      <c r="A137" s="244" t="s">
        <v>513</v>
      </c>
      <c r="E137" s="1017">
        <v>0</v>
      </c>
      <c r="F137" s="1017">
        <v>0</v>
      </c>
      <c r="G137" s="857"/>
      <c r="H137" s="857"/>
      <c r="I137" s="1017"/>
      <c r="J137" s="1017">
        <v>0</v>
      </c>
      <c r="K137" s="990">
        <v>0</v>
      </c>
      <c r="L137" s="990">
        <v>67.12</v>
      </c>
      <c r="N137" s="1041"/>
    </row>
    <row r="138" spans="1:20" x14ac:dyDescent="0.3">
      <c r="A138" s="9" t="s">
        <v>106</v>
      </c>
      <c r="B138" s="49"/>
      <c r="C138" s="49"/>
      <c r="D138" s="49"/>
      <c r="E138" s="1033">
        <f>SUM(E118:E137)</f>
        <v>7750</v>
      </c>
      <c r="F138" s="1033">
        <f>SUM(F118:F137)</f>
        <v>11675</v>
      </c>
      <c r="G138" s="1067">
        <f>SUM(G119:G137)</f>
        <v>4177.5899999999992</v>
      </c>
      <c r="H138" s="1067">
        <v>11250</v>
      </c>
      <c r="I138" s="1033">
        <f>SUM(I118:I137)</f>
        <v>2856.3</v>
      </c>
      <c r="J138" s="1033">
        <f>SUM(J118:J137)</f>
        <v>13350</v>
      </c>
      <c r="K138" s="995">
        <f>SUM(K118:K137)</f>
        <v>10050</v>
      </c>
      <c r="L138" s="995">
        <f>SUM(L118:L137)</f>
        <v>4805.25</v>
      </c>
      <c r="M138" s="969">
        <v>11150</v>
      </c>
      <c r="N138" s="964">
        <f>SUM(N119:N136)</f>
        <v>3572.25</v>
      </c>
      <c r="O138" s="747">
        <f t="shared" ref="O138:T138" si="4">SUM(O118:O136)</f>
        <v>15025</v>
      </c>
      <c r="P138" s="747">
        <f t="shared" si="4"/>
        <v>8162.5700000000006</v>
      </c>
      <c r="Q138" s="744">
        <f t="shared" si="4"/>
        <v>13200</v>
      </c>
      <c r="R138" s="744">
        <f t="shared" si="4"/>
        <v>5399.7199999999993</v>
      </c>
      <c r="S138" s="745">
        <f t="shared" si="4"/>
        <v>12300</v>
      </c>
      <c r="T138" s="909">
        <f t="shared" si="4"/>
        <v>4943</v>
      </c>
    </row>
    <row r="139" spans="1:20" x14ac:dyDescent="0.3">
      <c r="A139" s="309"/>
      <c r="B139" s="150"/>
      <c r="C139" s="150"/>
      <c r="D139" s="150"/>
      <c r="E139" s="1017"/>
      <c r="F139" s="1017"/>
      <c r="G139" s="1017"/>
      <c r="H139" s="1017"/>
      <c r="I139" s="1017"/>
      <c r="J139" s="1017"/>
      <c r="K139" s="989"/>
      <c r="L139" s="989"/>
      <c r="M139" s="963"/>
      <c r="N139" s="963"/>
      <c r="O139" s="670"/>
      <c r="P139" s="670"/>
      <c r="Q139" s="150"/>
      <c r="R139" s="150"/>
      <c r="S139" s="1044"/>
      <c r="T139" s="904"/>
    </row>
    <row r="140" spans="1:20" x14ac:dyDescent="0.3">
      <c r="A140" s="9" t="s">
        <v>321</v>
      </c>
      <c r="B140" s="49"/>
      <c r="C140" s="49"/>
      <c r="D140" s="49"/>
      <c r="E140" s="1017"/>
      <c r="F140" s="1017"/>
      <c r="G140" s="1017"/>
      <c r="H140" s="1017"/>
      <c r="I140" s="1017"/>
      <c r="J140" s="1017"/>
      <c r="K140" s="990"/>
      <c r="L140" s="990"/>
      <c r="M140" s="964"/>
      <c r="O140" s="654"/>
      <c r="P140" s="654"/>
      <c r="Q140" s="49"/>
      <c r="R140" s="49"/>
      <c r="S140" s="125"/>
      <c r="T140" s="904"/>
    </row>
    <row r="141" spans="1:20" x14ac:dyDescent="0.3">
      <c r="A141" s="485" t="s">
        <v>348</v>
      </c>
      <c r="B141" s="244"/>
      <c r="C141" s="244"/>
      <c r="D141" s="244"/>
      <c r="E141" s="1017">
        <v>1600</v>
      </c>
      <c r="F141" s="1017">
        <v>1600</v>
      </c>
      <c r="G141" s="857">
        <v>839.35</v>
      </c>
      <c r="H141" s="857">
        <v>1600</v>
      </c>
      <c r="I141" s="1017">
        <v>1279.6300000000001</v>
      </c>
      <c r="J141" s="1017">
        <v>1600</v>
      </c>
      <c r="K141" s="990">
        <v>1600</v>
      </c>
      <c r="L141" s="990">
        <v>2013.98</v>
      </c>
      <c r="M141" s="964">
        <v>1545</v>
      </c>
      <c r="N141" s="964">
        <v>658.48</v>
      </c>
      <c r="O141" s="718">
        <v>1500</v>
      </c>
      <c r="P141" s="718">
        <v>1436.56</v>
      </c>
      <c r="Q141" s="721">
        <v>1500</v>
      </c>
      <c r="R141" s="721">
        <v>1580.99</v>
      </c>
      <c r="S141" s="722">
        <v>1500</v>
      </c>
      <c r="T141" s="904">
        <v>1490</v>
      </c>
    </row>
    <row r="142" spans="1:20" x14ac:dyDescent="0.3">
      <c r="A142" s="244" t="s">
        <v>349</v>
      </c>
      <c r="B142" s="244"/>
      <c r="C142" s="244"/>
      <c r="D142" s="244"/>
      <c r="E142" s="1017">
        <v>1600</v>
      </c>
      <c r="F142" s="1017">
        <v>1600</v>
      </c>
      <c r="G142" s="857">
        <v>1600</v>
      </c>
      <c r="H142" s="857">
        <v>1600</v>
      </c>
      <c r="I142" s="1017">
        <v>1600</v>
      </c>
      <c r="J142" s="1017">
        <v>1600</v>
      </c>
      <c r="K142" s="990">
        <v>1600</v>
      </c>
      <c r="L142" s="990">
        <v>1191.26</v>
      </c>
      <c r="M142" s="964">
        <v>1545</v>
      </c>
      <c r="N142" s="964">
        <v>2015.57</v>
      </c>
      <c r="O142" s="715">
        <v>1500</v>
      </c>
      <c r="P142" s="715">
        <v>1314.39</v>
      </c>
      <c r="Q142" s="713">
        <v>1500</v>
      </c>
      <c r="R142" s="713">
        <v>1589.19</v>
      </c>
      <c r="S142" s="493">
        <v>1500</v>
      </c>
      <c r="T142" s="904">
        <v>1009</v>
      </c>
    </row>
    <row r="143" spans="1:20" x14ac:dyDescent="0.3">
      <c r="A143" s="244" t="s">
        <v>237</v>
      </c>
      <c r="B143" s="244"/>
      <c r="C143" s="244"/>
      <c r="D143" s="244"/>
      <c r="E143" s="1017">
        <v>5000</v>
      </c>
      <c r="F143" s="1017">
        <v>5000</v>
      </c>
      <c r="G143" s="857">
        <v>5000</v>
      </c>
      <c r="H143" s="857">
        <v>5000</v>
      </c>
      <c r="I143" s="1017">
        <v>5100</v>
      </c>
      <c r="J143" s="1017">
        <v>5100</v>
      </c>
      <c r="K143" s="990">
        <v>5100</v>
      </c>
      <c r="L143" s="990">
        <v>5100</v>
      </c>
      <c r="M143" s="964">
        <v>5150</v>
      </c>
      <c r="N143" s="964">
        <v>5150</v>
      </c>
      <c r="O143" s="715">
        <v>5000</v>
      </c>
      <c r="P143" s="715">
        <v>5000</v>
      </c>
      <c r="Q143" s="713">
        <v>4800</v>
      </c>
      <c r="R143" s="713">
        <v>4843.47</v>
      </c>
      <c r="S143" s="493">
        <v>4800</v>
      </c>
      <c r="T143" s="904">
        <v>5656</v>
      </c>
    </row>
    <row r="144" spans="1:20" x14ac:dyDescent="0.3">
      <c r="A144" s="244" t="s">
        <v>108</v>
      </c>
      <c r="B144" s="244"/>
      <c r="C144" s="244"/>
      <c r="D144" s="244"/>
      <c r="E144" s="1017">
        <v>700</v>
      </c>
      <c r="F144" s="1017">
        <v>670</v>
      </c>
      <c r="G144" s="857">
        <v>670</v>
      </c>
      <c r="H144" s="857">
        <v>670</v>
      </c>
      <c r="I144" s="1017">
        <v>670</v>
      </c>
      <c r="J144" s="1017">
        <v>670</v>
      </c>
      <c r="K144" s="990">
        <v>670</v>
      </c>
      <c r="L144" s="990">
        <v>670</v>
      </c>
      <c r="M144" s="964">
        <v>670</v>
      </c>
      <c r="N144" s="964">
        <v>670</v>
      </c>
      <c r="O144" s="715">
        <v>650</v>
      </c>
      <c r="P144" s="715">
        <v>650</v>
      </c>
      <c r="Q144" s="713">
        <v>650</v>
      </c>
      <c r="R144" s="713">
        <v>767.18</v>
      </c>
      <c r="S144" s="493">
        <v>650</v>
      </c>
      <c r="T144" s="904">
        <v>650</v>
      </c>
    </row>
    <row r="145" spans="1:20" x14ac:dyDescent="0.3">
      <c r="A145" s="244" t="s">
        <v>335</v>
      </c>
      <c r="B145" s="244"/>
      <c r="C145" s="244"/>
      <c r="D145" s="244"/>
      <c r="E145" s="1017">
        <v>4000</v>
      </c>
      <c r="F145" s="1017">
        <v>4000</v>
      </c>
      <c r="G145" s="857">
        <v>4883.93</v>
      </c>
      <c r="H145" s="857">
        <v>4000</v>
      </c>
      <c r="I145" s="1017">
        <v>3295.61</v>
      </c>
      <c r="J145" s="1017">
        <v>4000</v>
      </c>
      <c r="K145" s="990">
        <v>4000</v>
      </c>
      <c r="L145" s="990">
        <v>4519.66</v>
      </c>
      <c r="M145" s="964">
        <v>3950</v>
      </c>
      <c r="N145" s="964">
        <v>3529.43</v>
      </c>
      <c r="O145" s="715">
        <v>4500</v>
      </c>
      <c r="P145" s="715">
        <v>3946.29</v>
      </c>
      <c r="Q145" s="713">
        <v>4500</v>
      </c>
      <c r="R145" s="713">
        <v>3760.1</v>
      </c>
      <c r="S145" s="493">
        <v>4000</v>
      </c>
      <c r="T145" s="904">
        <v>3630</v>
      </c>
    </row>
    <row r="146" spans="1:20" x14ac:dyDescent="0.3">
      <c r="A146" s="244" t="s">
        <v>350</v>
      </c>
      <c r="B146" s="244"/>
      <c r="C146" s="244"/>
      <c r="D146" s="244"/>
      <c r="E146" s="1017">
        <v>1600</v>
      </c>
      <c r="F146" s="1017">
        <v>1600</v>
      </c>
      <c r="G146" s="857">
        <v>1600</v>
      </c>
      <c r="H146" s="857">
        <v>1600</v>
      </c>
      <c r="I146" s="1017">
        <v>1600</v>
      </c>
      <c r="J146" s="1017">
        <v>1600</v>
      </c>
      <c r="K146" s="990">
        <v>1550</v>
      </c>
      <c r="L146" s="990">
        <v>1550</v>
      </c>
      <c r="M146" s="964">
        <v>1545</v>
      </c>
      <c r="N146" s="964">
        <v>1549.92</v>
      </c>
      <c r="O146" s="715">
        <v>1500</v>
      </c>
      <c r="P146" s="715">
        <v>2410.7199999999998</v>
      </c>
      <c r="Q146" s="713">
        <v>1500</v>
      </c>
      <c r="R146" s="713">
        <v>1776.49</v>
      </c>
      <c r="S146" s="493">
        <v>1500</v>
      </c>
      <c r="T146" s="904">
        <v>1596</v>
      </c>
    </row>
    <row r="147" spans="1:20" x14ac:dyDescent="0.3">
      <c r="A147" s="462" t="s">
        <v>238</v>
      </c>
      <c r="B147" s="462"/>
      <c r="C147" s="462"/>
      <c r="D147" s="462"/>
      <c r="E147" s="1017">
        <v>5000</v>
      </c>
      <c r="F147" s="1017">
        <v>5000</v>
      </c>
      <c r="G147" s="857">
        <v>5000</v>
      </c>
      <c r="H147" s="857">
        <v>5000</v>
      </c>
      <c r="I147" s="1017">
        <v>5000</v>
      </c>
      <c r="J147" s="1017">
        <v>5000</v>
      </c>
      <c r="K147" s="989">
        <v>5000</v>
      </c>
      <c r="L147" s="989">
        <v>5000</v>
      </c>
      <c r="M147" s="963">
        <v>5000</v>
      </c>
      <c r="N147" s="963">
        <v>5000</v>
      </c>
      <c r="O147" s="718">
        <v>4750</v>
      </c>
      <c r="P147" s="684">
        <v>4750</v>
      </c>
      <c r="Q147" s="721">
        <v>4250</v>
      </c>
      <c r="R147" s="721">
        <v>4250</v>
      </c>
      <c r="S147" s="722">
        <v>4250</v>
      </c>
      <c r="T147" s="904">
        <v>4250</v>
      </c>
    </row>
    <row r="148" spans="1:20" x14ac:dyDescent="0.3">
      <c r="A148" s="462" t="s">
        <v>109</v>
      </c>
      <c r="B148" s="462"/>
      <c r="C148" s="462"/>
      <c r="D148" s="462"/>
      <c r="E148" s="1017">
        <v>5700</v>
      </c>
      <c r="F148" s="1017">
        <v>5700</v>
      </c>
      <c r="G148" s="857">
        <v>5700</v>
      </c>
      <c r="H148" s="857">
        <v>5700</v>
      </c>
      <c r="I148" s="1017">
        <v>5700</v>
      </c>
      <c r="J148" s="1017">
        <v>5700</v>
      </c>
      <c r="K148" s="989">
        <v>5700</v>
      </c>
      <c r="L148" s="989">
        <v>5700</v>
      </c>
      <c r="M148" s="963">
        <v>5665</v>
      </c>
      <c r="N148" s="963">
        <v>5665</v>
      </c>
      <c r="O148" s="718">
        <v>5500</v>
      </c>
      <c r="P148" s="718">
        <v>5500</v>
      </c>
      <c r="Q148" s="721">
        <v>5300</v>
      </c>
      <c r="R148" s="721">
        <v>5218.6000000000004</v>
      </c>
      <c r="S148" s="722">
        <v>5300</v>
      </c>
      <c r="T148" s="904">
        <v>6606</v>
      </c>
    </row>
    <row r="149" spans="1:20" x14ac:dyDescent="0.3">
      <c r="A149" s="244" t="s">
        <v>293</v>
      </c>
      <c r="B149" s="244"/>
      <c r="C149" s="244"/>
      <c r="D149" s="244"/>
      <c r="E149" s="1017">
        <v>1000</v>
      </c>
      <c r="F149" s="1017">
        <v>1000</v>
      </c>
      <c r="G149" s="857">
        <v>1000</v>
      </c>
      <c r="H149" s="857">
        <v>1000</v>
      </c>
      <c r="I149" s="1017"/>
      <c r="J149" s="1017">
        <v>1500</v>
      </c>
      <c r="K149" s="990">
        <v>1500</v>
      </c>
      <c r="L149" s="990">
        <v>1496.12</v>
      </c>
      <c r="M149" s="964">
        <v>850</v>
      </c>
      <c r="N149" s="964">
        <v>521.74</v>
      </c>
      <c r="O149" s="715">
        <v>2150</v>
      </c>
      <c r="P149" s="718">
        <v>1315.64</v>
      </c>
      <c r="Q149" s="713">
        <v>2000</v>
      </c>
      <c r="R149" s="713">
        <v>624.4</v>
      </c>
      <c r="S149" s="493">
        <v>2000</v>
      </c>
      <c r="T149" s="904">
        <v>1021</v>
      </c>
    </row>
    <row r="150" spans="1:20" x14ac:dyDescent="0.3">
      <c r="A150" s="462" t="s">
        <v>454</v>
      </c>
      <c r="B150" s="462"/>
      <c r="C150" s="462"/>
      <c r="D150" s="462"/>
      <c r="E150" s="1017">
        <v>5000</v>
      </c>
      <c r="F150" s="1017">
        <v>5000</v>
      </c>
      <c r="G150" s="857">
        <v>4943.6899999999996</v>
      </c>
      <c r="H150" s="857">
        <v>5000</v>
      </c>
      <c r="I150" s="1017">
        <v>5000</v>
      </c>
      <c r="J150" s="1017">
        <v>5000</v>
      </c>
      <c r="K150" s="989">
        <v>5000</v>
      </c>
      <c r="L150" s="989">
        <v>4591.12</v>
      </c>
      <c r="M150" s="963">
        <v>5000</v>
      </c>
      <c r="N150" s="963">
        <v>5000</v>
      </c>
      <c r="O150" s="718">
        <v>5000</v>
      </c>
      <c r="P150" s="718">
        <v>5000</v>
      </c>
      <c r="Q150" s="721">
        <v>4150</v>
      </c>
      <c r="R150" s="721">
        <v>4236</v>
      </c>
      <c r="S150" s="722">
        <v>4150</v>
      </c>
      <c r="T150" s="904">
        <v>5062</v>
      </c>
    </row>
    <row r="151" spans="1:20" x14ac:dyDescent="0.3">
      <c r="A151" s="462" t="s">
        <v>455</v>
      </c>
      <c r="B151" s="462"/>
      <c r="C151" s="462"/>
      <c r="D151" s="462"/>
      <c r="E151" s="1032">
        <v>1500</v>
      </c>
      <c r="F151" s="1032">
        <v>1500</v>
      </c>
      <c r="G151" s="857">
        <v>1500</v>
      </c>
      <c r="H151" s="857">
        <v>1500</v>
      </c>
      <c r="I151" s="1032">
        <v>1450</v>
      </c>
      <c r="J151" s="1032">
        <v>1450</v>
      </c>
      <c r="K151" s="996">
        <v>1450</v>
      </c>
      <c r="L151" s="996">
        <v>1450</v>
      </c>
      <c r="M151" s="970">
        <v>1450</v>
      </c>
      <c r="N151" s="970">
        <v>1450</v>
      </c>
      <c r="O151" s="761">
        <v>1400</v>
      </c>
      <c r="P151" s="761">
        <v>1400</v>
      </c>
      <c r="Q151" s="759">
        <v>1300</v>
      </c>
      <c r="R151" s="759">
        <v>1300</v>
      </c>
      <c r="S151" s="760">
        <v>1300</v>
      </c>
      <c r="T151" s="910">
        <v>1466</v>
      </c>
    </row>
    <row r="152" spans="1:20" x14ac:dyDescent="0.3">
      <c r="A152" s="9" t="s">
        <v>320</v>
      </c>
      <c r="B152" s="49"/>
      <c r="C152" s="49"/>
      <c r="D152" s="49"/>
      <c r="E152" s="1019">
        <f>SUM(E141:E151)</f>
        <v>32700</v>
      </c>
      <c r="F152" s="1019">
        <f>SUM(F141:F151)</f>
        <v>32670</v>
      </c>
      <c r="G152" s="1067">
        <f>SUM(G141:G151)</f>
        <v>32736.969999999998</v>
      </c>
      <c r="H152" s="1067">
        <v>32670</v>
      </c>
      <c r="I152" s="1019">
        <f>SUM(I141:I151)</f>
        <v>30695.24</v>
      </c>
      <c r="J152" s="1019">
        <f t="shared" ref="J152:T152" si="5">SUM(J141:J151)</f>
        <v>33220</v>
      </c>
      <c r="K152" s="991">
        <f t="shared" si="5"/>
        <v>33170</v>
      </c>
      <c r="L152" s="991">
        <f t="shared" si="5"/>
        <v>33282.14</v>
      </c>
      <c r="M152" s="965">
        <v>32370</v>
      </c>
      <c r="N152" s="965">
        <f>SUM(N141:N151)</f>
        <v>31210.140000000003</v>
      </c>
      <c r="O152" s="730">
        <f t="shared" si="5"/>
        <v>33450</v>
      </c>
      <c r="P152" s="730">
        <f t="shared" si="5"/>
        <v>32723.599999999999</v>
      </c>
      <c r="Q152" s="726">
        <f t="shared" si="5"/>
        <v>31450</v>
      </c>
      <c r="R152" s="726">
        <f t="shared" si="5"/>
        <v>29946.42</v>
      </c>
      <c r="S152" s="727">
        <f t="shared" si="5"/>
        <v>30950</v>
      </c>
      <c r="T152" s="906">
        <f t="shared" si="5"/>
        <v>32436</v>
      </c>
    </row>
    <row r="153" spans="1:20" x14ac:dyDescent="0.3">
      <c r="A153" s="150"/>
      <c r="B153" s="150"/>
      <c r="C153" s="150"/>
      <c r="D153" s="150"/>
      <c r="E153" s="1017"/>
      <c r="F153" s="1017"/>
      <c r="G153" s="857"/>
      <c r="H153" s="857"/>
      <c r="I153" s="1017"/>
      <c r="J153" s="1017"/>
      <c r="K153" s="989"/>
      <c r="L153" s="989"/>
      <c r="M153" s="963"/>
      <c r="N153" s="963"/>
      <c r="O153" s="670"/>
      <c r="P153" s="670"/>
      <c r="Q153" s="150"/>
      <c r="R153" s="150"/>
      <c r="S153" s="1044"/>
      <c r="T153" s="904"/>
    </row>
    <row r="154" spans="1:20" x14ac:dyDescent="0.3">
      <c r="A154" s="9" t="s">
        <v>116</v>
      </c>
      <c r="B154" s="49"/>
      <c r="C154" s="49"/>
      <c r="D154" s="49"/>
      <c r="E154" s="1017"/>
      <c r="F154" s="1017"/>
      <c r="G154" s="857"/>
      <c r="H154" s="857"/>
      <c r="I154" s="1017"/>
      <c r="J154" s="1017"/>
      <c r="K154" s="990"/>
      <c r="L154" s="990"/>
      <c r="M154" s="964"/>
      <c r="N154" s="964"/>
      <c r="O154" s="654"/>
      <c r="P154" s="654"/>
      <c r="Q154" s="49"/>
      <c r="R154" s="49"/>
      <c r="S154" s="125"/>
      <c r="T154" s="904"/>
    </row>
    <row r="155" spans="1:20" x14ac:dyDescent="0.3">
      <c r="A155" s="244" t="s">
        <v>212</v>
      </c>
      <c r="B155" s="462"/>
      <c r="C155" s="462"/>
      <c r="D155" s="246"/>
      <c r="E155" s="1021"/>
      <c r="F155" s="1021">
        <v>0</v>
      </c>
      <c r="G155" s="857"/>
      <c r="H155" s="857"/>
      <c r="I155" s="1021"/>
      <c r="J155" s="1021">
        <v>0</v>
      </c>
      <c r="K155" s="993">
        <v>0</v>
      </c>
      <c r="L155" s="993"/>
      <c r="M155" s="967">
        <v>0</v>
      </c>
      <c r="N155" s="967">
        <v>0</v>
      </c>
      <c r="O155" s="876">
        <v>100</v>
      </c>
      <c r="P155" s="876">
        <v>0</v>
      </c>
      <c r="Q155" s="763">
        <v>100</v>
      </c>
      <c r="R155" s="763">
        <v>14.49</v>
      </c>
      <c r="S155" s="764"/>
      <c r="T155" s="911">
        <v>1932</v>
      </c>
    </row>
    <row r="156" spans="1:20" x14ac:dyDescent="0.3">
      <c r="A156" s="462" t="s">
        <v>385</v>
      </c>
      <c r="B156" s="462"/>
      <c r="C156" s="670"/>
      <c r="D156" s="246"/>
      <c r="E156" s="1021">
        <v>8500</v>
      </c>
      <c r="F156" s="1021">
        <v>8800</v>
      </c>
      <c r="G156" s="857">
        <v>8620</v>
      </c>
      <c r="H156" s="857">
        <v>8645</v>
      </c>
      <c r="I156" s="1021">
        <v>8620</v>
      </c>
      <c r="J156" s="1021">
        <v>8000</v>
      </c>
      <c r="K156" s="993">
        <v>8000</v>
      </c>
      <c r="L156" s="993">
        <v>8545.7099999999991</v>
      </c>
      <c r="M156" s="967">
        <v>8000</v>
      </c>
      <c r="N156" s="967">
        <v>0</v>
      </c>
      <c r="O156" s="876">
        <v>7000</v>
      </c>
      <c r="P156" s="876">
        <v>6385</v>
      </c>
      <c r="Q156" s="763">
        <v>7000</v>
      </c>
      <c r="R156" s="763">
        <v>9952.11</v>
      </c>
      <c r="S156" s="764">
        <v>10000</v>
      </c>
      <c r="T156" s="911">
        <v>6785</v>
      </c>
    </row>
    <row r="157" spans="1:20" x14ac:dyDescent="0.3">
      <c r="A157" s="9" t="s">
        <v>183</v>
      </c>
      <c r="B157" s="49"/>
      <c r="C157" s="49"/>
      <c r="D157" s="49"/>
      <c r="E157" s="1033">
        <f>SUM(E155:E156)</f>
        <v>8500</v>
      </c>
      <c r="F157" s="1033">
        <f t="shared" ref="F157" si="6">SUM(F155:F156)</f>
        <v>8800</v>
      </c>
      <c r="G157" s="1067">
        <f>G156</f>
        <v>8620</v>
      </c>
      <c r="H157" s="1067">
        <v>8645</v>
      </c>
      <c r="I157" s="1033">
        <f>SUM(I156)</f>
        <v>8620</v>
      </c>
      <c r="J157" s="1033">
        <f t="shared" ref="J157" si="7">SUM(J155:J156)</f>
        <v>8000</v>
      </c>
      <c r="K157" s="995">
        <f t="shared" ref="K157:T157" si="8">SUM(K155:K156)</f>
        <v>8000</v>
      </c>
      <c r="L157" s="995">
        <f t="shared" si="8"/>
        <v>8545.7099999999991</v>
      </c>
      <c r="M157" s="969">
        <v>8000</v>
      </c>
      <c r="N157" s="969">
        <f>SUM(N155+N156)</f>
        <v>0</v>
      </c>
      <c r="O157" s="747">
        <f t="shared" si="8"/>
        <v>7100</v>
      </c>
      <c r="P157" s="747">
        <f t="shared" si="8"/>
        <v>6385</v>
      </c>
      <c r="Q157" s="744">
        <f t="shared" si="8"/>
        <v>7100</v>
      </c>
      <c r="R157" s="744">
        <f t="shared" si="8"/>
        <v>9966.6</v>
      </c>
      <c r="S157" s="745">
        <f t="shared" si="8"/>
        <v>10000</v>
      </c>
      <c r="T157" s="909">
        <f t="shared" si="8"/>
        <v>8717</v>
      </c>
    </row>
    <row r="158" spans="1:20" x14ac:dyDescent="0.3">
      <c r="A158" s="309"/>
      <c r="B158" s="150"/>
      <c r="C158" s="150"/>
      <c r="D158" s="150"/>
      <c r="E158" s="1017"/>
      <c r="F158" s="1017"/>
      <c r="G158" s="857"/>
      <c r="H158" s="857"/>
      <c r="I158" s="1017"/>
      <c r="J158" s="1017"/>
      <c r="K158" s="989"/>
      <c r="L158" s="989"/>
      <c r="M158" s="963"/>
      <c r="N158" s="963"/>
      <c r="O158" s="670"/>
      <c r="P158" s="670"/>
      <c r="Q158" s="150"/>
      <c r="R158" s="150"/>
      <c r="S158" s="1044"/>
      <c r="T158" s="904"/>
    </row>
    <row r="159" spans="1:20" x14ac:dyDescent="0.3">
      <c r="A159" s="9" t="s">
        <v>371</v>
      </c>
      <c r="B159" s="49"/>
      <c r="C159" s="49"/>
      <c r="D159" s="49"/>
      <c r="E159" s="1017"/>
      <c r="F159" s="1017"/>
      <c r="G159" s="857"/>
      <c r="H159" s="857"/>
      <c r="I159" s="1017"/>
      <c r="J159" s="1017"/>
      <c r="K159" s="990"/>
      <c r="L159" s="990"/>
      <c r="M159" s="964"/>
      <c r="N159" s="964"/>
      <c r="O159" s="654"/>
      <c r="P159" s="654"/>
      <c r="Q159" s="49"/>
      <c r="R159" s="49"/>
      <c r="S159" s="125"/>
      <c r="T159" s="904"/>
    </row>
    <row r="160" spans="1:20" x14ac:dyDescent="0.3">
      <c r="A160" s="244" t="s">
        <v>370</v>
      </c>
      <c r="B160" s="244"/>
      <c r="C160" s="244"/>
      <c r="D160" s="244"/>
      <c r="E160" s="1032">
        <v>15385</v>
      </c>
      <c r="F160" s="1032">
        <v>15400</v>
      </c>
      <c r="G160" s="1055">
        <v>12813.3</v>
      </c>
      <c r="H160" s="1055">
        <v>26900</v>
      </c>
      <c r="I160" s="1032">
        <v>15945.27</v>
      </c>
      <c r="J160" s="1032">
        <v>26900</v>
      </c>
      <c r="K160" s="997">
        <v>25200</v>
      </c>
      <c r="L160" s="997">
        <v>34999.39</v>
      </c>
      <c r="M160" s="971">
        <v>12000</v>
      </c>
      <c r="N160" s="971">
        <v>29925.759999999998</v>
      </c>
      <c r="O160" s="754">
        <v>18000</v>
      </c>
      <c r="P160" s="754">
        <v>46290.66</v>
      </c>
      <c r="Q160" s="750">
        <v>16000</v>
      </c>
      <c r="R160" s="750">
        <v>10003.94</v>
      </c>
      <c r="S160" s="751">
        <v>20000</v>
      </c>
      <c r="T160" s="910">
        <v>19269</v>
      </c>
    </row>
    <row r="161" spans="1:20" x14ac:dyDescent="0.3">
      <c r="A161" s="49" t="s">
        <v>120</v>
      </c>
      <c r="B161" s="49"/>
      <c r="C161" s="49"/>
      <c r="D161" s="49"/>
      <c r="E161" s="1017"/>
      <c r="F161" s="1017"/>
      <c r="G161" s="857"/>
      <c r="H161" s="857"/>
      <c r="I161" s="1017"/>
      <c r="J161" s="1017"/>
      <c r="K161" s="990"/>
      <c r="L161" s="990"/>
      <c r="M161" s="964"/>
      <c r="N161" s="964"/>
      <c r="O161" s="654"/>
      <c r="P161" s="654"/>
      <c r="Q161" s="49"/>
      <c r="R161" s="49"/>
      <c r="S161" s="125"/>
      <c r="T161" s="904"/>
    </row>
    <row r="162" spans="1:20" x14ac:dyDescent="0.3">
      <c r="A162" s="16" t="s">
        <v>242</v>
      </c>
      <c r="B162" s="49"/>
      <c r="C162" s="49"/>
      <c r="D162" s="49"/>
      <c r="E162" s="1017"/>
      <c r="F162" s="1017"/>
      <c r="G162" s="857"/>
      <c r="H162" s="857"/>
      <c r="I162" s="1017"/>
      <c r="J162" s="1017"/>
      <c r="K162" s="990"/>
      <c r="L162" s="990"/>
      <c r="M162" s="964"/>
      <c r="N162" s="964"/>
      <c r="O162" s="654"/>
      <c r="P162" s="654"/>
      <c r="Q162" s="49"/>
      <c r="R162" s="49"/>
      <c r="S162" s="125"/>
      <c r="T162" s="904"/>
    </row>
    <row r="163" spans="1:20" x14ac:dyDescent="0.3">
      <c r="A163" s="387" t="s">
        <v>492</v>
      </c>
      <c r="B163" s="244"/>
      <c r="C163" s="244"/>
      <c r="D163" s="244"/>
      <c r="E163" s="1017"/>
      <c r="F163" s="1017">
        <v>0</v>
      </c>
      <c r="G163" s="857">
        <v>3303</v>
      </c>
      <c r="H163" s="857"/>
      <c r="I163" s="1017">
        <v>2108.34</v>
      </c>
      <c r="J163" s="1017">
        <v>0</v>
      </c>
      <c r="K163" s="990">
        <v>0</v>
      </c>
      <c r="L163" s="990">
        <v>-50</v>
      </c>
      <c r="M163" s="964">
        <v>0</v>
      </c>
      <c r="N163" s="964">
        <v>-2803.52</v>
      </c>
      <c r="O163" s="718">
        <v>3000</v>
      </c>
      <c r="P163" s="718">
        <v>-249.84</v>
      </c>
      <c r="Q163" s="721">
        <v>100</v>
      </c>
      <c r="R163" s="721">
        <v>116.82</v>
      </c>
      <c r="S163" s="722"/>
      <c r="T163" s="904">
        <v>9292</v>
      </c>
    </row>
    <row r="164" spans="1:20" x14ac:dyDescent="0.3">
      <c r="A164" s="387" t="s">
        <v>269</v>
      </c>
      <c r="B164" s="244"/>
      <c r="C164" s="244"/>
      <c r="D164" s="244"/>
      <c r="E164" s="1017">
        <v>0</v>
      </c>
      <c r="F164" s="1017">
        <v>0</v>
      </c>
      <c r="G164" s="857">
        <v>229.7</v>
      </c>
      <c r="H164" s="857"/>
      <c r="I164" s="1017">
        <v>1256.57</v>
      </c>
      <c r="J164" s="1017">
        <v>0</v>
      </c>
      <c r="K164" s="990">
        <v>0</v>
      </c>
      <c r="L164" s="990">
        <v>3283</v>
      </c>
      <c r="M164" s="964">
        <v>0</v>
      </c>
      <c r="N164" s="964">
        <v>-4772</v>
      </c>
      <c r="O164" s="715">
        <v>1000</v>
      </c>
      <c r="P164" s="715">
        <v>6012</v>
      </c>
      <c r="Q164" s="713">
        <v>1000</v>
      </c>
      <c r="R164" s="713">
        <v>83.52</v>
      </c>
      <c r="S164" s="493"/>
      <c r="T164" s="904">
        <v>841.85</v>
      </c>
    </row>
    <row r="165" spans="1:20" x14ac:dyDescent="0.3">
      <c r="A165" s="244" t="s">
        <v>268</v>
      </c>
      <c r="B165" s="244"/>
      <c r="C165" s="244"/>
      <c r="D165" s="244"/>
      <c r="E165" s="1017">
        <f>E56</f>
        <v>0</v>
      </c>
      <c r="F165" s="1017">
        <v>11200</v>
      </c>
      <c r="G165" s="857"/>
      <c r="H165" s="857">
        <v>11300</v>
      </c>
      <c r="I165" s="1017">
        <v>8231.5499999999993</v>
      </c>
      <c r="J165" s="1017">
        <f>J53</f>
        <v>0</v>
      </c>
      <c r="K165" s="990">
        <v>28750</v>
      </c>
      <c r="L165" s="990">
        <v>31766.16</v>
      </c>
      <c r="M165" s="964">
        <v>31387.5</v>
      </c>
      <c r="N165" s="964">
        <v>23190.5</v>
      </c>
      <c r="O165" s="718">
        <v>19500</v>
      </c>
      <c r="P165" s="718">
        <v>23750.58</v>
      </c>
      <c r="Q165" s="721">
        <v>40500</v>
      </c>
      <c r="R165" s="721">
        <v>22301.06</v>
      </c>
      <c r="S165" s="493">
        <v>28960</v>
      </c>
      <c r="T165" s="904">
        <v>30326</v>
      </c>
    </row>
    <row r="166" spans="1:20" x14ac:dyDescent="0.3">
      <c r="A166" s="902" t="s">
        <v>458</v>
      </c>
      <c r="B166" s="937">
        <v>13500</v>
      </c>
      <c r="C166" s="937"/>
      <c r="D166" s="920">
        <v>1</v>
      </c>
      <c r="E166" s="1017"/>
      <c r="F166" s="1017"/>
      <c r="G166" s="857"/>
      <c r="H166" s="857"/>
      <c r="I166" s="1017"/>
      <c r="J166" s="1017"/>
      <c r="K166" s="989"/>
      <c r="L166" s="989"/>
      <c r="M166" s="963"/>
      <c r="N166" s="963"/>
      <c r="O166" s="878"/>
      <c r="P166" s="878"/>
      <c r="Q166" s="721">
        <f>+D166*B166</f>
        <v>13500</v>
      </c>
      <c r="R166" s="721"/>
      <c r="S166" s="722">
        <v>14000</v>
      </c>
      <c r="T166" s="904"/>
    </row>
    <row r="167" spans="1:20" x14ac:dyDescent="0.3">
      <c r="A167" s="902" t="s">
        <v>459</v>
      </c>
      <c r="B167" s="937">
        <v>13000</v>
      </c>
      <c r="C167" s="937"/>
      <c r="D167" s="920">
        <v>0.5</v>
      </c>
      <c r="E167" s="1017"/>
      <c r="F167" s="1017"/>
      <c r="G167" s="857"/>
      <c r="H167" s="857"/>
      <c r="I167" s="1017"/>
      <c r="J167" s="1017"/>
      <c r="K167" s="989"/>
      <c r="L167" s="989"/>
      <c r="M167" s="963"/>
      <c r="N167" s="963"/>
      <c r="O167" s="718">
        <f>SUM(B167*D167)</f>
        <v>6500</v>
      </c>
      <c r="P167" s="718"/>
      <c r="Q167" s="721"/>
      <c r="R167" s="721"/>
      <c r="S167" s="722"/>
      <c r="T167" s="904"/>
    </row>
    <row r="168" spans="1:20" x14ac:dyDescent="0.3">
      <c r="A168" s="902" t="s">
        <v>487</v>
      </c>
      <c r="B168" s="937">
        <f>B14</f>
        <v>12555</v>
      </c>
      <c r="C168" s="937"/>
      <c r="D168" s="920">
        <v>0.5</v>
      </c>
      <c r="E168" s="1017"/>
      <c r="F168" s="1017"/>
      <c r="G168" s="857"/>
      <c r="H168" s="857"/>
      <c r="I168" s="1017"/>
      <c r="J168" s="1017"/>
      <c r="K168" s="989"/>
      <c r="L168" s="989"/>
      <c r="M168" s="963">
        <v>6277.5</v>
      </c>
      <c r="N168" s="963"/>
      <c r="O168" s="718"/>
      <c r="P168" s="718"/>
      <c r="Q168" s="721"/>
      <c r="R168" s="721"/>
      <c r="S168" s="722"/>
      <c r="T168" s="904"/>
    </row>
    <row r="169" spans="1:20" x14ac:dyDescent="0.3">
      <c r="A169" s="902" t="s">
        <v>496</v>
      </c>
      <c r="B169" s="937">
        <v>11500</v>
      </c>
      <c r="C169" s="937"/>
      <c r="D169" s="920">
        <v>0.5</v>
      </c>
      <c r="E169" s="1017"/>
      <c r="F169" s="1017"/>
      <c r="G169" s="857"/>
      <c r="H169" s="857"/>
      <c r="I169" s="1017"/>
      <c r="J169" s="1017"/>
      <c r="K169" s="989">
        <v>5750</v>
      </c>
      <c r="L169" s="989"/>
      <c r="M169" s="963"/>
      <c r="N169" s="963"/>
      <c r="O169" s="718"/>
      <c r="P169" s="718"/>
      <c r="Q169" s="721"/>
      <c r="R169" s="721"/>
      <c r="S169" s="722"/>
      <c r="T169" s="904"/>
    </row>
    <row r="170" spans="1:20" x14ac:dyDescent="0.3">
      <c r="A170" s="902" t="s">
        <v>518</v>
      </c>
      <c r="B170" s="937">
        <v>11400</v>
      </c>
      <c r="C170" s="937"/>
      <c r="D170" s="920">
        <v>0.5</v>
      </c>
      <c r="E170" s="1017"/>
      <c r="F170" s="1017"/>
      <c r="G170" s="857"/>
      <c r="H170" s="857"/>
      <c r="I170" s="1017"/>
      <c r="J170" s="1017">
        <v>5700</v>
      </c>
      <c r="K170" s="989"/>
      <c r="L170" s="989"/>
      <c r="M170" s="963"/>
      <c r="N170" s="963"/>
      <c r="O170" s="718"/>
      <c r="P170" s="718"/>
      <c r="Q170" s="721"/>
      <c r="R170" s="721"/>
      <c r="S170" s="722"/>
      <c r="T170" s="904"/>
    </row>
    <row r="171" spans="1:20" x14ac:dyDescent="0.3">
      <c r="A171" s="902" t="s">
        <v>520</v>
      </c>
      <c r="B171" s="937">
        <f>B17</f>
        <v>11300</v>
      </c>
      <c r="C171" s="937"/>
      <c r="D171" s="920">
        <v>0.5</v>
      </c>
      <c r="E171" s="1017"/>
      <c r="F171" s="1017"/>
      <c r="G171" s="857"/>
      <c r="H171" s="857">
        <v>5500</v>
      </c>
      <c r="I171" s="1017"/>
      <c r="J171" s="1017"/>
      <c r="K171" s="989"/>
      <c r="L171" s="989"/>
      <c r="M171" s="963"/>
      <c r="N171" s="963"/>
      <c r="O171" s="718"/>
      <c r="P171" s="718"/>
      <c r="Q171" s="721"/>
      <c r="R171" s="721"/>
      <c r="S171" s="722"/>
      <c r="T171" s="904"/>
    </row>
    <row r="172" spans="1:20" x14ac:dyDescent="0.3">
      <c r="A172" s="902" t="s">
        <v>530</v>
      </c>
      <c r="B172" s="937">
        <v>11200</v>
      </c>
      <c r="C172" s="937"/>
      <c r="D172" s="920">
        <v>0.5</v>
      </c>
      <c r="E172" s="1017"/>
      <c r="F172" s="1017">
        <v>5600</v>
      </c>
      <c r="I172" s="1017"/>
      <c r="J172" s="1017"/>
      <c r="K172" s="989"/>
      <c r="L172" s="989"/>
      <c r="M172" s="963"/>
      <c r="N172" s="963"/>
      <c r="O172" s="718"/>
      <c r="P172" s="718"/>
      <c r="Q172" s="721"/>
      <c r="R172" s="721"/>
      <c r="S172" s="722"/>
      <c r="T172" s="904"/>
    </row>
    <row r="173" spans="1:20" x14ac:dyDescent="0.3">
      <c r="A173" s="902" t="s">
        <v>538</v>
      </c>
      <c r="B173" s="937">
        <v>10800</v>
      </c>
      <c r="C173" s="937"/>
      <c r="D173" s="920">
        <v>0.5</v>
      </c>
      <c r="E173" s="1017">
        <f>B173*D173</f>
        <v>5400</v>
      </c>
      <c r="F173" s="1017"/>
      <c r="I173" s="1017"/>
      <c r="J173" s="1017"/>
      <c r="K173" s="989"/>
      <c r="L173" s="989"/>
      <c r="M173" s="963"/>
      <c r="N173" s="963"/>
      <c r="O173" s="718"/>
      <c r="P173" s="718"/>
      <c r="Q173" s="721"/>
      <c r="R173" s="721"/>
      <c r="S173" s="722"/>
      <c r="T173" s="904"/>
    </row>
    <row r="174" spans="1:20" x14ac:dyDescent="0.3">
      <c r="A174" s="902"/>
      <c r="B174" s="937"/>
      <c r="C174" s="937"/>
      <c r="D174" s="920"/>
      <c r="E174" s="1017"/>
      <c r="F174" s="1017"/>
      <c r="I174" s="1017"/>
      <c r="J174" s="1017"/>
      <c r="K174" s="989"/>
      <c r="L174" s="989"/>
      <c r="M174" s="963"/>
      <c r="N174" s="963"/>
      <c r="O174" s="718"/>
      <c r="P174" s="718"/>
      <c r="Q174" s="721"/>
      <c r="R174" s="721"/>
      <c r="S174" s="722"/>
      <c r="T174" s="904"/>
    </row>
    <row r="175" spans="1:20" x14ac:dyDescent="0.3">
      <c r="A175" s="938" t="s">
        <v>124</v>
      </c>
      <c r="B175" s="918"/>
      <c r="C175" s="918"/>
      <c r="D175" s="918"/>
      <c r="E175" s="1032">
        <v>6000</v>
      </c>
      <c r="F175" s="1032">
        <v>5950</v>
      </c>
      <c r="G175" s="1055">
        <v>6162.52</v>
      </c>
      <c r="H175" s="1055">
        <v>6000</v>
      </c>
      <c r="I175" s="1032">
        <v>5950.38</v>
      </c>
      <c r="J175" s="1032">
        <v>7500</v>
      </c>
      <c r="K175" s="997">
        <v>7500</v>
      </c>
      <c r="L175" s="997">
        <v>8050.66</v>
      </c>
      <c r="M175" s="971">
        <v>9500</v>
      </c>
      <c r="N175" s="971">
        <v>8242.82</v>
      </c>
      <c r="O175" s="754">
        <v>10000</v>
      </c>
      <c r="P175" s="754">
        <v>8020.97</v>
      </c>
      <c r="Q175" s="750">
        <v>10000</v>
      </c>
      <c r="R175" s="750">
        <v>8326.86</v>
      </c>
      <c r="S175" s="751">
        <v>10500</v>
      </c>
      <c r="T175" s="883">
        <v>9108</v>
      </c>
    </row>
    <row r="176" spans="1:20" x14ac:dyDescent="0.3">
      <c r="A176" s="16" t="s">
        <v>125</v>
      </c>
      <c r="B176" s="49"/>
      <c r="C176" s="49"/>
      <c r="D176" s="49"/>
      <c r="E176" s="1017">
        <f>SUM(E163:E175)</f>
        <v>11400</v>
      </c>
      <c r="F176" s="1017">
        <f>SUM(F163:F175)</f>
        <v>22750</v>
      </c>
      <c r="G176" s="857"/>
      <c r="H176" s="857">
        <v>22800</v>
      </c>
      <c r="I176" s="1017">
        <f>SUM(I163:I175)</f>
        <v>17546.84</v>
      </c>
      <c r="J176" s="1017">
        <f>SUM(J163:J175)</f>
        <v>13200</v>
      </c>
      <c r="K176" s="990">
        <f>SUM(K163:K175)</f>
        <v>42000</v>
      </c>
      <c r="L176" s="990">
        <f>SUM(L163:L175)</f>
        <v>43049.820000000007</v>
      </c>
      <c r="M176" s="964">
        <v>47165</v>
      </c>
      <c r="N176" s="964">
        <f>SUM(N163:N175)</f>
        <v>23857.8</v>
      </c>
      <c r="O176" s="736">
        <f>SUM(O164:O175)-O163</f>
        <v>34000</v>
      </c>
      <c r="P176" s="736">
        <f>SUM(P164:P175)-P163</f>
        <v>38033.39</v>
      </c>
      <c r="Q176" s="733">
        <f>SUM(Q164:Q175)-Q163</f>
        <v>64900</v>
      </c>
      <c r="R176" s="733">
        <f>SUM(R164:R175)-R163</f>
        <v>30594.620000000003</v>
      </c>
      <c r="S176" s="734">
        <f>SUM(S163:S175)</f>
        <v>53460</v>
      </c>
      <c r="T176" s="907">
        <f>SUM(T164:T175)-T163</f>
        <v>30983.85</v>
      </c>
    </row>
    <row r="177" spans="1:20" x14ac:dyDescent="0.3">
      <c r="A177" s="48"/>
      <c r="B177" s="49"/>
      <c r="C177" s="49"/>
      <c r="D177" s="49"/>
      <c r="E177" s="1017"/>
      <c r="F177" s="1017"/>
      <c r="G177" s="857"/>
      <c r="H177" s="857"/>
      <c r="I177" s="1017"/>
      <c r="J177" s="1017"/>
      <c r="K177" s="990"/>
      <c r="L177" s="990"/>
      <c r="M177" s="964"/>
      <c r="N177" s="964"/>
      <c r="O177" s="715"/>
      <c r="P177" s="715"/>
      <c r="Q177" s="713"/>
      <c r="R177" s="713"/>
      <c r="S177" s="125"/>
      <c r="T177" s="904"/>
    </row>
    <row r="178" spans="1:20" ht="16.2" thickBot="1" x14ac:dyDescent="0.35">
      <c r="A178" s="16" t="s">
        <v>126</v>
      </c>
      <c r="B178" s="49"/>
      <c r="C178" s="49"/>
      <c r="D178" s="898"/>
      <c r="E178" s="1075">
        <f>E103+E115+E138+E152+E157+E160+E176</f>
        <v>743246</v>
      </c>
      <c r="F178" s="1034">
        <f>F103+F115+F138+F152+F157+F176+F160</f>
        <v>751176</v>
      </c>
      <c r="G178" s="1056">
        <f>G103+G115+G138+G152+G157+G160</f>
        <v>706472.71</v>
      </c>
      <c r="H178" s="1056">
        <v>795069.03</v>
      </c>
      <c r="I178" s="1034">
        <f>I103+I115+I138+I152+I157+I176+I160</f>
        <v>730870.02</v>
      </c>
      <c r="J178" s="1034">
        <f>J103+J115+J138+J152+J157+J176+J160</f>
        <v>766097</v>
      </c>
      <c r="K178" s="998">
        <f>K103+K115+K138+K152+K157+K176+K160</f>
        <v>762620</v>
      </c>
      <c r="L178" s="998">
        <f>L103+L115+L138+L152+L157+L176+L160</f>
        <v>730268.98999999987</v>
      </c>
      <c r="M178" s="972">
        <v>771445</v>
      </c>
      <c r="N178" s="773">
        <f t="shared" ref="N178:T178" si="9">N103+N115+N138+N152+N157+N176+N160</f>
        <v>717267.89</v>
      </c>
      <c r="O178" s="773">
        <f t="shared" si="9"/>
        <v>804602</v>
      </c>
      <c r="P178" s="773">
        <f t="shared" si="9"/>
        <v>792789.57000000007</v>
      </c>
      <c r="Q178" s="771">
        <f t="shared" si="9"/>
        <v>782239</v>
      </c>
      <c r="R178" s="771">
        <f t="shared" si="9"/>
        <v>717535.21</v>
      </c>
      <c r="S178" s="771">
        <f t="shared" si="9"/>
        <v>761865</v>
      </c>
      <c r="T178" s="912">
        <f t="shared" si="9"/>
        <v>705755.85</v>
      </c>
    </row>
    <row r="179" spans="1:20" ht="16.2" thickTop="1" x14ac:dyDescent="0.3">
      <c r="A179" s="48"/>
      <c r="B179" s="49"/>
      <c r="C179" s="49"/>
      <c r="D179" s="49"/>
      <c r="E179" s="1017"/>
      <c r="F179" s="1017"/>
      <c r="G179" s="857"/>
      <c r="H179" s="857"/>
      <c r="I179" s="1017"/>
      <c r="J179" s="1017"/>
      <c r="K179" s="990"/>
      <c r="L179" s="990"/>
      <c r="M179" s="964"/>
      <c r="N179" s="964"/>
      <c r="O179" s="715"/>
      <c r="P179" s="715"/>
      <c r="Q179" s="713"/>
      <c r="R179" s="713"/>
      <c r="S179" s="125"/>
      <c r="T179" s="904"/>
    </row>
    <row r="180" spans="1:20" x14ac:dyDescent="0.3">
      <c r="A180" s="16" t="s">
        <v>127</v>
      </c>
      <c r="E180" s="1031"/>
      <c r="F180" s="1031"/>
      <c r="G180" s="857"/>
      <c r="H180" s="857"/>
      <c r="I180" s="1031"/>
      <c r="J180" s="1031"/>
      <c r="K180" s="992"/>
      <c r="L180" s="992"/>
      <c r="M180" s="966"/>
      <c r="N180" s="966"/>
      <c r="O180" s="710"/>
      <c r="P180" s="710"/>
      <c r="Q180" s="776"/>
      <c r="R180" s="776"/>
      <c r="S180" s="886"/>
      <c r="T180" s="913"/>
    </row>
    <row r="181" spans="1:20" ht="16.2" thickBot="1" x14ac:dyDescent="0.35">
      <c r="A181" s="16" t="s">
        <v>128</v>
      </c>
      <c r="B181" s="49"/>
      <c r="C181" s="49"/>
      <c r="D181" s="49"/>
      <c r="E181" s="1035">
        <f>E68-E178</f>
        <v>633.59999999997672</v>
      </c>
      <c r="F181" s="1035"/>
      <c r="G181" s="1056">
        <f>G68-G178</f>
        <v>14048.930000000051</v>
      </c>
      <c r="H181" s="1056">
        <v>-10789.03</v>
      </c>
      <c r="I181" s="1035">
        <f>I68-I178</f>
        <v>6303.3000000000466</v>
      </c>
      <c r="J181" s="1035">
        <f>J68-J178</f>
        <v>1503</v>
      </c>
      <c r="K181" s="999">
        <f>K68-K178</f>
        <v>20</v>
      </c>
      <c r="L181" s="999">
        <f>L68-L178</f>
        <v>14420.590000000084</v>
      </c>
      <c r="M181" s="973">
        <v>145</v>
      </c>
      <c r="N181" s="782">
        <f t="shared" ref="N181:T181" si="10">N68-N178</f>
        <v>15614.790000000037</v>
      </c>
      <c r="O181" s="782">
        <f t="shared" si="10"/>
        <v>4048</v>
      </c>
      <c r="P181" s="782">
        <f t="shared" si="10"/>
        <v>-37907.580000000191</v>
      </c>
      <c r="Q181" s="779">
        <f t="shared" si="10"/>
        <v>9211</v>
      </c>
      <c r="R181" s="779">
        <f t="shared" si="10"/>
        <v>41607.080000000075</v>
      </c>
      <c r="S181" s="780">
        <f t="shared" si="10"/>
        <v>21145</v>
      </c>
      <c r="T181" s="914">
        <f t="shared" si="10"/>
        <v>37092.150000000023</v>
      </c>
    </row>
    <row r="182" spans="1:20" ht="16.2" thickTop="1" x14ac:dyDescent="0.3">
      <c r="A182" s="704"/>
      <c r="B182" s="49"/>
      <c r="C182" s="49"/>
      <c r="D182" s="49"/>
      <c r="E182" s="1027"/>
      <c r="F182" s="1027"/>
      <c r="G182" s="1027"/>
      <c r="H182" s="1027"/>
      <c r="I182" s="1027"/>
      <c r="J182" s="1027"/>
      <c r="K182" s="986"/>
      <c r="L182" s="986"/>
      <c r="M182" s="960"/>
      <c r="N182" s="960"/>
      <c r="O182" s="654"/>
      <c r="P182" s="654"/>
      <c r="Q182" s="49"/>
      <c r="R182" s="49"/>
      <c r="S182" s="125"/>
      <c r="T182" s="904"/>
    </row>
    <row r="183" spans="1:20" ht="16.2" thickBot="1" x14ac:dyDescent="0.35">
      <c r="A183" s="104"/>
      <c r="B183" s="105"/>
      <c r="C183" s="105"/>
      <c r="D183" s="105"/>
      <c r="E183" s="1028"/>
      <c r="F183" s="1028"/>
      <c r="G183" s="1028"/>
      <c r="H183" s="1028"/>
      <c r="I183" s="1028"/>
      <c r="J183" s="1028"/>
      <c r="K183" s="1000"/>
      <c r="L183" s="1000"/>
      <c r="M183" s="974"/>
      <c r="N183" s="974"/>
      <c r="O183" s="677"/>
      <c r="P183" s="677"/>
      <c r="Q183" s="105"/>
      <c r="R183" s="105"/>
      <c r="S183" s="786"/>
      <c r="T183" s="915"/>
    </row>
    <row r="184" spans="1:20" ht="16.2" thickTop="1" x14ac:dyDescent="0.3">
      <c r="A184" s="19" t="s">
        <v>129</v>
      </c>
      <c r="B184" s="87"/>
      <c r="C184" s="87"/>
      <c r="D184" s="87"/>
      <c r="E184" s="1029"/>
      <c r="F184" s="1029"/>
      <c r="G184" s="1029"/>
      <c r="H184" s="1029"/>
      <c r="I184" s="1029"/>
      <c r="J184" s="1029"/>
      <c r="K184" s="1001"/>
      <c r="L184" s="1001"/>
      <c r="M184" s="975"/>
      <c r="N184" s="975"/>
      <c r="O184" s="678"/>
      <c r="P184" s="678"/>
      <c r="Q184" s="87"/>
      <c r="R184" s="87"/>
      <c r="S184" s="792"/>
      <c r="T184" s="916"/>
    </row>
    <row r="185" spans="1:20" x14ac:dyDescent="0.3">
      <c r="A185" s="48"/>
      <c r="B185" s="49"/>
      <c r="C185" s="49"/>
      <c r="D185" s="49"/>
      <c r="E185" s="1027"/>
      <c r="F185" s="1027"/>
      <c r="G185" s="1027"/>
      <c r="H185" s="1027"/>
      <c r="I185" s="1027"/>
      <c r="J185" s="1027"/>
      <c r="K185" s="986"/>
      <c r="L185" s="986"/>
      <c r="M185" s="960"/>
      <c r="N185" s="960"/>
      <c r="O185" s="715"/>
      <c r="P185" s="715"/>
      <c r="Q185" s="713"/>
      <c r="R185" s="713"/>
      <c r="S185" s="125"/>
      <c r="T185" s="904"/>
    </row>
    <row r="186" spans="1:20" x14ac:dyDescent="0.3">
      <c r="A186" s="89" t="s">
        <v>323</v>
      </c>
      <c r="B186" s="462"/>
      <c r="C186" s="462"/>
      <c r="D186" s="462"/>
      <c r="E186" s="1017">
        <v>21480.07</v>
      </c>
      <c r="F186" s="1017">
        <v>34953</v>
      </c>
      <c r="G186" s="1068">
        <f>I212</f>
        <v>70408.759999999995</v>
      </c>
      <c r="H186" s="1068">
        <v>62653</v>
      </c>
      <c r="I186" s="1017">
        <f>L212</f>
        <v>78648.73</v>
      </c>
      <c r="J186" s="1017">
        <v>42850</v>
      </c>
      <c r="K186" s="989">
        <v>58100</v>
      </c>
      <c r="L186" s="989">
        <f>N212</f>
        <v>81941.19</v>
      </c>
      <c r="M186" s="944">
        <v>53500</v>
      </c>
      <c r="N186" s="944">
        <v>75462.2</v>
      </c>
      <c r="O186" s="718">
        <v>74740</v>
      </c>
      <c r="P186" s="718">
        <v>80907.75</v>
      </c>
      <c r="Q186" s="713">
        <v>65490</v>
      </c>
      <c r="R186" s="713">
        <v>65490.12</v>
      </c>
      <c r="S186" s="493">
        <v>60824</v>
      </c>
      <c r="T186" s="904">
        <v>69216</v>
      </c>
    </row>
    <row r="187" spans="1:20" x14ac:dyDescent="0.3">
      <c r="A187" s="89" t="s">
        <v>525</v>
      </c>
      <c r="B187" s="462"/>
      <c r="C187" s="462"/>
      <c r="D187" s="462"/>
      <c r="E187" s="1017">
        <v>27925.97</v>
      </c>
      <c r="F187" s="1017">
        <v>7827.07</v>
      </c>
      <c r="G187" s="1068"/>
      <c r="H187" s="1068"/>
      <c r="I187" s="1017"/>
      <c r="J187" s="1017">
        <v>45803.69</v>
      </c>
      <c r="K187" s="989"/>
      <c r="L187" s="989"/>
      <c r="M187" s="944"/>
      <c r="N187" s="944"/>
      <c r="O187" s="718"/>
      <c r="P187" s="718"/>
      <c r="Q187" s="713"/>
      <c r="R187" s="713"/>
      <c r="S187" s="493"/>
      <c r="T187" s="904"/>
    </row>
    <row r="188" spans="1:20" x14ac:dyDescent="0.3">
      <c r="A188" s="48" t="s">
        <v>541</v>
      </c>
      <c r="B188" s="462"/>
      <c r="C188" s="462"/>
      <c r="D188" s="462"/>
      <c r="E188" s="1017">
        <v>32500</v>
      </c>
      <c r="F188" s="1017"/>
      <c r="G188" s="1068"/>
      <c r="H188" s="1068"/>
      <c r="I188" s="1017"/>
      <c r="J188" s="1017"/>
      <c r="K188" s="989"/>
      <c r="L188" s="989"/>
      <c r="M188" s="944"/>
      <c r="N188" s="944"/>
      <c r="O188" s="718"/>
      <c r="P188" s="718"/>
      <c r="Q188" s="713"/>
      <c r="R188" s="713"/>
      <c r="S188" s="493"/>
      <c r="T188" s="904"/>
    </row>
    <row r="189" spans="1:20" x14ac:dyDescent="0.3">
      <c r="A189" s="16" t="s">
        <v>134</v>
      </c>
      <c r="B189" s="462"/>
      <c r="C189" s="462"/>
      <c r="D189" s="462"/>
      <c r="E189" s="1017"/>
      <c r="F189" s="1017"/>
      <c r="G189" s="1068"/>
      <c r="H189" s="1068"/>
      <c r="I189" s="1017"/>
      <c r="J189" s="1017"/>
      <c r="K189" s="989"/>
      <c r="L189" s="989"/>
      <c r="M189" s="944"/>
      <c r="N189" s="944"/>
      <c r="O189" s="718"/>
      <c r="P189" s="718"/>
      <c r="Q189" s="713"/>
      <c r="R189" s="713"/>
      <c r="S189" s="493"/>
      <c r="T189" s="904"/>
    </row>
    <row r="190" spans="1:20" x14ac:dyDescent="0.3">
      <c r="A190" s="207" t="str">
        <f>$A11</f>
        <v>FY 2012-2013</v>
      </c>
      <c r="B190" s="463">
        <f>B11</f>
        <v>13302</v>
      </c>
      <c r="C190" s="463"/>
      <c r="D190" s="464">
        <f>D48</f>
        <v>2</v>
      </c>
      <c r="E190" s="1017"/>
      <c r="F190" s="1017"/>
      <c r="G190" s="1068"/>
      <c r="H190" s="1068"/>
      <c r="I190" s="1017"/>
      <c r="J190" s="1017"/>
      <c r="K190" s="989"/>
      <c r="L190" s="989"/>
      <c r="M190" s="944"/>
      <c r="N190" s="944"/>
      <c r="O190" s="730"/>
      <c r="P190" s="730"/>
      <c r="Q190" s="800"/>
      <c r="R190" s="800"/>
      <c r="S190" s="801">
        <f>B190*D190</f>
        <v>26604</v>
      </c>
      <c r="T190" s="904">
        <f>+T48</f>
        <v>26600</v>
      </c>
    </row>
    <row r="191" spans="1:20" x14ac:dyDescent="0.3">
      <c r="A191" s="207" t="s">
        <v>390</v>
      </c>
      <c r="B191" s="463">
        <v>13500</v>
      </c>
      <c r="C191" s="463"/>
      <c r="D191" s="464">
        <v>3</v>
      </c>
      <c r="E191" s="1017"/>
      <c r="F191" s="1017"/>
      <c r="G191" s="1068"/>
      <c r="H191" s="1068"/>
      <c r="I191" s="1017"/>
      <c r="J191" s="1017"/>
      <c r="K191" s="989"/>
      <c r="L191" s="989"/>
      <c r="M191" s="944"/>
      <c r="N191" s="944"/>
      <c r="O191" s="931"/>
      <c r="P191" s="931"/>
      <c r="Q191" s="800">
        <f>+D191*B191</f>
        <v>40500</v>
      </c>
      <c r="R191" s="800">
        <v>37718.69</v>
      </c>
      <c r="S191" s="801"/>
      <c r="T191" s="906"/>
    </row>
    <row r="192" spans="1:20" x14ac:dyDescent="0.3">
      <c r="A192" s="207" t="s">
        <v>434</v>
      </c>
      <c r="B192" s="463">
        <v>13000</v>
      </c>
      <c r="C192" s="463"/>
      <c r="D192" s="464">
        <v>1.5</v>
      </c>
      <c r="E192" s="1017"/>
      <c r="F192" s="1017"/>
      <c r="G192" s="1068"/>
      <c r="H192" s="1068"/>
      <c r="I192" s="1017"/>
      <c r="J192" s="1017"/>
      <c r="K192" s="989"/>
      <c r="L192" s="989"/>
      <c r="M192" s="944"/>
      <c r="N192" s="944"/>
      <c r="O192" s="730">
        <f>+D192*B192</f>
        <v>19500</v>
      </c>
      <c r="P192" s="730">
        <v>18305.03</v>
      </c>
      <c r="Q192" s="800"/>
      <c r="R192" s="800"/>
      <c r="S192" s="801"/>
      <c r="T192" s="906"/>
    </row>
    <row r="193" spans="1:20" x14ac:dyDescent="0.3">
      <c r="A193" s="207" t="s">
        <v>483</v>
      </c>
      <c r="B193" s="463">
        <f>B14</f>
        <v>12555</v>
      </c>
      <c r="C193" s="463"/>
      <c r="D193" s="464">
        <v>2.5</v>
      </c>
      <c r="E193" s="1017"/>
      <c r="F193" s="1017"/>
      <c r="G193" s="1068"/>
      <c r="H193" s="1068"/>
      <c r="I193" s="1017"/>
      <c r="J193" s="1017"/>
      <c r="K193" s="989"/>
      <c r="L193" s="989"/>
      <c r="M193" s="944">
        <v>31387.5</v>
      </c>
      <c r="N193" s="944">
        <v>29669.49</v>
      </c>
      <c r="O193" s="730"/>
      <c r="P193" s="730"/>
      <c r="Q193" s="800"/>
      <c r="R193" s="800"/>
      <c r="S193" s="801"/>
      <c r="T193" s="906"/>
    </row>
    <row r="194" spans="1:20" x14ac:dyDescent="0.3">
      <c r="A194" s="207" t="s">
        <v>495</v>
      </c>
      <c r="B194" s="463">
        <v>11500</v>
      </c>
      <c r="C194" s="463"/>
      <c r="D194" s="464">
        <v>2.5</v>
      </c>
      <c r="E194" s="1017"/>
      <c r="F194" s="1017"/>
      <c r="G194" s="1068"/>
      <c r="H194" s="1068"/>
      <c r="I194" s="1017"/>
      <c r="J194" s="1017"/>
      <c r="K194" s="989">
        <v>28750</v>
      </c>
      <c r="L194" s="989">
        <v>28473.7</v>
      </c>
      <c r="M194" s="944"/>
      <c r="N194" s="944"/>
      <c r="O194" s="730"/>
      <c r="P194" s="730"/>
      <c r="Q194" s="800"/>
      <c r="R194" s="800"/>
      <c r="S194" s="801"/>
      <c r="T194" s="906"/>
    </row>
    <row r="195" spans="1:20" x14ac:dyDescent="0.3">
      <c r="A195" s="207" t="s">
        <v>506</v>
      </c>
      <c r="B195" s="463">
        <v>11400</v>
      </c>
      <c r="C195" s="463"/>
      <c r="D195" s="464">
        <v>0</v>
      </c>
      <c r="E195" s="1017"/>
      <c r="F195" s="1017"/>
      <c r="G195" s="1068"/>
      <c r="H195" s="1068"/>
      <c r="I195" s="1017">
        <v>-8.42</v>
      </c>
      <c r="J195" s="1017">
        <v>0</v>
      </c>
      <c r="K195" s="989"/>
      <c r="L195" s="989"/>
      <c r="M195" s="944"/>
      <c r="N195" s="944"/>
      <c r="O195" s="730"/>
      <c r="P195" s="730"/>
      <c r="Q195" s="800"/>
      <c r="R195" s="800"/>
      <c r="S195" s="801"/>
      <c r="T195" s="906"/>
    </row>
    <row r="196" spans="1:20" x14ac:dyDescent="0.3">
      <c r="A196" s="207" t="s">
        <v>516</v>
      </c>
      <c r="B196" s="463">
        <f>B17</f>
        <v>11300</v>
      </c>
      <c r="C196" s="463"/>
      <c r="D196" s="464">
        <v>1</v>
      </c>
      <c r="E196" s="1017"/>
      <c r="F196" s="1017"/>
      <c r="G196" s="1068">
        <v>10555.46</v>
      </c>
      <c r="H196" s="1068">
        <v>11300</v>
      </c>
      <c r="I196" s="1017"/>
      <c r="J196" s="1017"/>
      <c r="K196" s="989"/>
      <c r="L196" s="989"/>
      <c r="M196" s="944"/>
      <c r="N196" s="944"/>
      <c r="O196" s="730"/>
      <c r="P196" s="730"/>
      <c r="Q196" s="800"/>
      <c r="R196" s="800"/>
      <c r="S196" s="801"/>
      <c r="T196" s="906"/>
    </row>
    <row r="197" spans="1:20" x14ac:dyDescent="0.3">
      <c r="A197" s="207" t="s">
        <v>526</v>
      </c>
      <c r="B197" s="463">
        <v>11200</v>
      </c>
      <c r="C197" s="463"/>
      <c r="D197" s="464">
        <v>1</v>
      </c>
      <c r="E197" s="1017"/>
      <c r="F197" s="1017">
        <v>11200</v>
      </c>
      <c r="G197" s="1068"/>
      <c r="H197" s="1068"/>
      <c r="I197" s="1017"/>
      <c r="J197" s="1017"/>
      <c r="K197" s="989"/>
      <c r="L197" s="989"/>
      <c r="M197" s="944"/>
      <c r="N197" s="944"/>
      <c r="O197" s="730"/>
      <c r="P197" s="730"/>
      <c r="Q197" s="800"/>
      <c r="R197" s="800"/>
      <c r="S197" s="801"/>
      <c r="T197" s="906"/>
    </row>
    <row r="198" spans="1:20" x14ac:dyDescent="0.3">
      <c r="A198" s="207" t="s">
        <v>535</v>
      </c>
      <c r="B198" s="463">
        <v>10800</v>
      </c>
      <c r="C198" s="463"/>
      <c r="D198" s="464">
        <v>0</v>
      </c>
      <c r="E198" s="1017">
        <f>B198*D198</f>
        <v>0</v>
      </c>
      <c r="F198" s="1017"/>
      <c r="G198" s="1068"/>
      <c r="H198" s="1068"/>
      <c r="I198" s="1017"/>
      <c r="J198" s="1017"/>
      <c r="K198" s="989"/>
      <c r="L198" s="989"/>
      <c r="M198" s="944"/>
      <c r="N198" s="944"/>
      <c r="O198" s="730"/>
      <c r="P198" s="730"/>
      <c r="Q198" s="800"/>
      <c r="R198" s="800"/>
      <c r="S198" s="801"/>
      <c r="T198" s="906"/>
    </row>
    <row r="199" spans="1:20" x14ac:dyDescent="0.3">
      <c r="A199" s="207"/>
      <c r="B199" s="468"/>
      <c r="C199" s="468"/>
      <c r="D199" s="238"/>
      <c r="E199" s="1017">
        <v>0</v>
      </c>
      <c r="F199" s="1017">
        <v>0</v>
      </c>
      <c r="G199" s="1068"/>
      <c r="H199" s="1068"/>
      <c r="I199" s="1017"/>
      <c r="J199" s="1017"/>
      <c r="K199" s="990"/>
      <c r="L199" s="990"/>
      <c r="M199" s="964"/>
      <c r="N199" s="964"/>
      <c r="O199" s="730"/>
      <c r="P199" s="730"/>
      <c r="Q199" s="726"/>
      <c r="R199" s="726"/>
      <c r="S199" s="801"/>
      <c r="T199" s="906"/>
    </row>
    <row r="200" spans="1:20" x14ac:dyDescent="0.3">
      <c r="A200" s="48" t="s">
        <v>135</v>
      </c>
      <c r="B200" s="244"/>
      <c r="C200" s="244"/>
      <c r="D200" s="244"/>
      <c r="E200" s="1036">
        <f t="shared" ref="E200:M200" si="11">SUM(E186:E199)</f>
        <v>81906.040000000008</v>
      </c>
      <c r="F200" s="1036">
        <f t="shared" ref="F200" si="12">SUM(F186:F199)</f>
        <v>53980.07</v>
      </c>
      <c r="G200" s="1069">
        <f>SUM(G186:G199)</f>
        <v>80964.22</v>
      </c>
      <c r="H200" s="1069">
        <v>73953</v>
      </c>
      <c r="I200" s="1036">
        <f t="shared" si="11"/>
        <v>78640.31</v>
      </c>
      <c r="J200" s="1036">
        <f t="shared" si="11"/>
        <v>88653.69</v>
      </c>
      <c r="K200" s="1002">
        <f t="shared" si="11"/>
        <v>86850</v>
      </c>
      <c r="L200" s="1002">
        <f t="shared" si="11"/>
        <v>110414.89</v>
      </c>
      <c r="M200" s="951">
        <f t="shared" si="11"/>
        <v>84887.5</v>
      </c>
      <c r="N200" s="951">
        <f>+N186+N193</f>
        <v>105131.69</v>
      </c>
      <c r="O200" s="932">
        <f>+O186+O192</f>
        <v>94240</v>
      </c>
      <c r="P200" s="932">
        <f>+P186+P192</f>
        <v>99212.78</v>
      </c>
      <c r="Q200" s="933">
        <f>+Q186+Q191</f>
        <v>105990</v>
      </c>
      <c r="R200" s="933">
        <f>+R186+R191</f>
        <v>103208.81</v>
      </c>
      <c r="S200" s="934">
        <f>SUM(S186:S190)</f>
        <v>87428</v>
      </c>
      <c r="T200" s="935">
        <f>SUM(T186:T190)</f>
        <v>95816</v>
      </c>
    </row>
    <row r="201" spans="1:20" x14ac:dyDescent="0.3">
      <c r="A201" s="48"/>
      <c r="B201" s="244"/>
      <c r="C201" s="244"/>
      <c r="D201" s="244"/>
      <c r="E201" s="1017"/>
      <c r="F201" s="1017"/>
      <c r="G201" s="1017"/>
      <c r="H201" s="1017"/>
      <c r="I201" s="1017"/>
      <c r="J201" s="1017"/>
      <c r="K201" s="990"/>
      <c r="L201" s="990"/>
      <c r="M201" s="964"/>
      <c r="N201" s="964"/>
      <c r="O201" s="715" t="s">
        <v>10</v>
      </c>
      <c r="P201" s="715"/>
      <c r="Q201" s="713" t="s">
        <v>10</v>
      </c>
      <c r="R201" s="713"/>
      <c r="S201" s="493"/>
      <c r="T201" s="904"/>
    </row>
    <row r="202" spans="1:20" x14ac:dyDescent="0.3">
      <c r="A202" s="16" t="s">
        <v>136</v>
      </c>
      <c r="B202" s="244"/>
      <c r="C202" s="244"/>
      <c r="D202" s="244"/>
      <c r="E202" s="1017"/>
      <c r="F202" s="1017"/>
      <c r="G202" s="1017"/>
      <c r="H202" s="1017"/>
      <c r="I202" s="1017"/>
      <c r="J202" s="1017"/>
      <c r="K202" s="990"/>
      <c r="L202" s="990"/>
      <c r="M202" s="964"/>
      <c r="N202" s="964"/>
      <c r="O202" s="715"/>
      <c r="P202" s="715"/>
      <c r="Q202" s="713"/>
      <c r="R202" s="713"/>
      <c r="S202" s="493"/>
      <c r="T202" s="904"/>
    </row>
    <row r="203" spans="1:20" x14ac:dyDescent="0.3">
      <c r="A203" s="48" t="s">
        <v>383</v>
      </c>
      <c r="B203" s="504">
        <v>67</v>
      </c>
      <c r="C203" s="504"/>
      <c r="D203" s="245">
        <v>550</v>
      </c>
      <c r="E203" s="1021"/>
      <c r="F203" s="1021"/>
      <c r="G203" s="1021"/>
      <c r="H203" s="1021"/>
      <c r="I203" s="1021"/>
      <c r="J203" s="1021"/>
      <c r="K203" s="1003"/>
      <c r="L203" s="1003"/>
      <c r="M203" s="976"/>
      <c r="N203" s="976"/>
      <c r="O203" s="715"/>
      <c r="P203" s="715"/>
      <c r="Q203" s="713"/>
      <c r="R203" s="713"/>
      <c r="S203" s="493">
        <f>B203*D203</f>
        <v>36850</v>
      </c>
      <c r="T203" s="904">
        <v>30326</v>
      </c>
    </row>
    <row r="204" spans="1:20" x14ac:dyDescent="0.3">
      <c r="A204" s="48" t="s">
        <v>420</v>
      </c>
      <c r="B204" s="504">
        <v>25</v>
      </c>
      <c r="C204" s="504"/>
      <c r="D204" s="245">
        <v>1250</v>
      </c>
      <c r="E204" s="1021"/>
      <c r="F204" s="1021"/>
      <c r="G204" s="1021"/>
      <c r="H204" s="1021"/>
      <c r="I204" s="1021"/>
      <c r="J204" s="1021"/>
      <c r="K204" s="1003"/>
      <c r="L204" s="1003"/>
      <c r="M204" s="976"/>
      <c r="N204" s="976"/>
      <c r="O204" s="847"/>
      <c r="P204" s="847"/>
      <c r="Q204" s="713">
        <f>B204*D204</f>
        <v>31250</v>
      </c>
      <c r="R204" s="713">
        <v>22301.06</v>
      </c>
      <c r="S204" s="493"/>
      <c r="T204" s="904"/>
    </row>
    <row r="205" spans="1:20" x14ac:dyDescent="0.3">
      <c r="A205" s="895" t="s">
        <v>461</v>
      </c>
      <c r="B205" s="504">
        <v>67</v>
      </c>
      <c r="D205" s="245">
        <v>700</v>
      </c>
      <c r="E205" s="1021"/>
      <c r="F205" s="1021"/>
      <c r="G205" s="1021"/>
      <c r="H205" s="1021"/>
      <c r="I205" s="1021"/>
      <c r="J205" s="1021"/>
      <c r="K205" s="1003"/>
      <c r="L205" s="1003"/>
      <c r="M205" s="976"/>
      <c r="N205" s="976"/>
      <c r="O205" s="715">
        <f>B205*D205</f>
        <v>46900</v>
      </c>
      <c r="P205" s="715">
        <v>23750.58</v>
      </c>
    </row>
    <row r="206" spans="1:20" x14ac:dyDescent="0.3">
      <c r="A206" s="895" t="s">
        <v>497</v>
      </c>
      <c r="B206" s="504">
        <v>65</v>
      </c>
      <c r="D206" s="245">
        <v>750</v>
      </c>
      <c r="E206" s="1021"/>
      <c r="F206" s="1021"/>
      <c r="G206" s="1021"/>
      <c r="H206" s="1021"/>
      <c r="I206" s="1021"/>
      <c r="J206" s="1021"/>
      <c r="K206" s="1003"/>
      <c r="L206" s="1003"/>
      <c r="M206" s="953">
        <f>B206*D206</f>
        <v>48750</v>
      </c>
      <c r="N206" s="953">
        <v>23190.5</v>
      </c>
      <c r="O206" s="715"/>
      <c r="P206" s="715"/>
    </row>
    <row r="207" spans="1:20" x14ac:dyDescent="0.3">
      <c r="A207" s="895" t="s">
        <v>498</v>
      </c>
      <c r="B207" s="504">
        <v>20</v>
      </c>
      <c r="D207" s="245">
        <v>2200</v>
      </c>
      <c r="E207" s="1021"/>
      <c r="F207" s="1021"/>
      <c r="G207" s="1021"/>
      <c r="H207" s="1021"/>
      <c r="I207" s="1021"/>
      <c r="J207" s="1021"/>
      <c r="K207" s="1003">
        <v>44000</v>
      </c>
      <c r="L207" s="1003">
        <v>31766.16</v>
      </c>
      <c r="M207" s="953"/>
      <c r="N207" s="953"/>
      <c r="O207" s="715"/>
      <c r="P207" s="715"/>
    </row>
    <row r="208" spans="1:20" x14ac:dyDescent="0.3">
      <c r="A208" s="895" t="s">
        <v>508</v>
      </c>
      <c r="B208" s="504">
        <v>65</v>
      </c>
      <c r="D208" s="245">
        <v>400</v>
      </c>
      <c r="E208" s="1021"/>
      <c r="F208" s="1021"/>
      <c r="G208" s="1021"/>
      <c r="H208" s="1021"/>
      <c r="I208" s="1021">
        <v>8231.5499999999993</v>
      </c>
      <c r="J208" s="1021">
        <v>26000</v>
      </c>
      <c r="K208" s="1003"/>
      <c r="L208" s="1003"/>
      <c r="M208" s="953"/>
      <c r="N208" s="953"/>
      <c r="O208" s="715"/>
      <c r="P208" s="715"/>
    </row>
    <row r="209" spans="1:20" x14ac:dyDescent="0.3">
      <c r="A209" s="895" t="s">
        <v>521</v>
      </c>
      <c r="B209" s="504">
        <v>65</v>
      </c>
      <c r="D209" s="245">
        <v>600</v>
      </c>
      <c r="E209" s="1021"/>
      <c r="F209" s="1021"/>
      <c r="G209" s="1070">
        <v>18085.25</v>
      </c>
      <c r="H209" s="1070">
        <v>39000</v>
      </c>
      <c r="I209" s="1021"/>
      <c r="J209" s="1021"/>
      <c r="K209" s="1003"/>
      <c r="L209" s="1003"/>
      <c r="M209" s="953"/>
      <c r="N209" s="953"/>
      <c r="O209" s="715"/>
      <c r="P209" s="715"/>
    </row>
    <row r="210" spans="1:20" x14ac:dyDescent="0.3">
      <c r="A210" s="895" t="s">
        <v>527</v>
      </c>
      <c r="B210" s="981">
        <v>65</v>
      </c>
      <c r="C210" s="153"/>
      <c r="D210" s="246">
        <v>500</v>
      </c>
      <c r="E210" s="1021"/>
      <c r="F210" s="1079">
        <v>32500</v>
      </c>
      <c r="G210" s="1070"/>
      <c r="H210" s="1070"/>
      <c r="I210" s="1021"/>
      <c r="J210" s="1021"/>
      <c r="K210" s="1003"/>
      <c r="L210" s="1003"/>
      <c r="M210" s="976"/>
      <c r="N210" s="976"/>
      <c r="O210" s="715"/>
      <c r="P210" s="715"/>
    </row>
    <row r="211" spans="1:20" x14ac:dyDescent="0.3">
      <c r="A211" s="895" t="s">
        <v>539</v>
      </c>
      <c r="B211" s="981">
        <v>64</v>
      </c>
      <c r="C211" s="153"/>
      <c r="D211" s="246">
        <v>400</v>
      </c>
      <c r="E211" s="1021">
        <f>B211*D211</f>
        <v>25600</v>
      </c>
      <c r="F211" s="1021"/>
      <c r="G211" s="1070"/>
      <c r="H211" s="1070"/>
      <c r="I211" s="1021"/>
      <c r="J211" s="1021"/>
      <c r="K211" s="1003"/>
      <c r="L211" s="1003"/>
      <c r="M211" s="976"/>
      <c r="N211" s="976"/>
      <c r="O211" s="715"/>
      <c r="P211" s="715"/>
    </row>
    <row r="212" spans="1:20" ht="16.2" thickBot="1" x14ac:dyDescent="0.35">
      <c r="A212" s="16" t="s">
        <v>358</v>
      </c>
      <c r="B212" s="244"/>
      <c r="C212" s="244"/>
      <c r="D212" s="244"/>
      <c r="E212" s="1037">
        <f>E200-E211</f>
        <v>56306.040000000008</v>
      </c>
      <c r="F212" s="1037">
        <f>F200-F210</f>
        <v>21480.07</v>
      </c>
      <c r="G212" s="1071">
        <f>G200-G209</f>
        <v>62878.97</v>
      </c>
      <c r="H212" s="1071">
        <v>34953</v>
      </c>
      <c r="I212" s="1037">
        <f>I200-I208</f>
        <v>70408.759999999995</v>
      </c>
      <c r="J212" s="1037">
        <f>J200-J208</f>
        <v>62653.69</v>
      </c>
      <c r="K212" s="994">
        <f>K200-SUM(K203:K210)</f>
        <v>42850</v>
      </c>
      <c r="L212" s="994">
        <f>L200-SUM(L203:L210)</f>
        <v>78648.73</v>
      </c>
      <c r="M212" s="952">
        <f>M200-M206</f>
        <v>36137.5</v>
      </c>
      <c r="N212" s="952">
        <f>N200-SUM(N203:N206)</f>
        <v>81941.19</v>
      </c>
      <c r="O212" s="813">
        <f>O200-SUM(O203:O205)</f>
        <v>47340</v>
      </c>
      <c r="P212" s="813">
        <f>P200-SUM(P203:P205)</f>
        <v>75462.2</v>
      </c>
      <c r="Q212" s="810">
        <f>Q200-SUM(Q203:Q204)</f>
        <v>74740</v>
      </c>
      <c r="R212" s="810">
        <f>R200-SUM(R203:R204)</f>
        <v>80907.75</v>
      </c>
      <c r="S212" s="811">
        <f>S200-SUM(S203:S203)</f>
        <v>50578</v>
      </c>
      <c r="T212" s="917">
        <f>T200-SUM(T203:T203)</f>
        <v>65490</v>
      </c>
    </row>
    <row r="213" spans="1:20" ht="16.2" thickTop="1" x14ac:dyDescent="0.3">
      <c r="A213" s="16"/>
      <c r="B213" s="49"/>
      <c r="C213" s="49"/>
      <c r="D213" s="49"/>
      <c r="E213" s="1017"/>
      <c r="F213" s="1017"/>
      <c r="G213" s="1017"/>
      <c r="H213" s="1017"/>
      <c r="I213" s="1017"/>
      <c r="J213" s="1017"/>
      <c r="K213" s="990"/>
      <c r="L213" s="990"/>
      <c r="M213" s="964"/>
      <c r="N213" s="964"/>
      <c r="O213" s="654"/>
      <c r="P213" s="654"/>
      <c r="Q213" s="49"/>
      <c r="R213" s="49"/>
      <c r="S213" s="125"/>
      <c r="T213" s="904"/>
    </row>
    <row r="214" spans="1:20" x14ac:dyDescent="0.3">
      <c r="A214" s="275"/>
      <c r="B214" s="49"/>
      <c r="C214" s="49"/>
      <c r="D214" s="49"/>
      <c r="E214" s="1027"/>
      <c r="F214" s="1027"/>
      <c r="G214" s="1027"/>
      <c r="H214" s="1027"/>
      <c r="I214" s="1027"/>
      <c r="J214" s="1027"/>
      <c r="K214" s="986"/>
      <c r="L214" s="986"/>
      <c r="M214" s="960"/>
      <c r="N214" s="960"/>
      <c r="O214" s="654"/>
      <c r="P214" s="654"/>
      <c r="Q214" s="49"/>
      <c r="R214" s="49"/>
      <c r="S214" s="125"/>
      <c r="T214" s="904"/>
    </row>
    <row r="215" spans="1:20" ht="16.2" thickBot="1" x14ac:dyDescent="0.35">
      <c r="A215" s="104"/>
      <c r="B215" s="105"/>
      <c r="C215" s="105"/>
      <c r="D215" s="105"/>
      <c r="E215" s="1028"/>
      <c r="F215" s="1028"/>
      <c r="G215" s="1028"/>
      <c r="H215" s="1028"/>
      <c r="I215" s="1028"/>
      <c r="J215" s="1028"/>
      <c r="K215" s="1000"/>
      <c r="L215" s="1000"/>
      <c r="M215" s="974"/>
      <c r="N215" s="974"/>
      <c r="O215" s="677"/>
      <c r="P215" s="677"/>
      <c r="Q215" s="105"/>
      <c r="R215" s="105"/>
      <c r="S215" s="786"/>
      <c r="T215" s="915"/>
    </row>
    <row r="216" spans="1:20" ht="16.2" thickTop="1" x14ac:dyDescent="0.3">
      <c r="A216" s="19" t="s">
        <v>357</v>
      </c>
      <c r="B216" s="87"/>
      <c r="C216" s="87"/>
      <c r="D216" s="87"/>
      <c r="E216" s="1029"/>
      <c r="F216" s="1029"/>
      <c r="G216" s="1029"/>
      <c r="H216" s="1029"/>
      <c r="I216" s="1029"/>
      <c r="J216" s="1029"/>
      <c r="K216" s="1001"/>
      <c r="L216" s="1001"/>
      <c r="M216" s="975"/>
      <c r="N216" s="975"/>
      <c r="O216" s="678"/>
      <c r="P216" s="678"/>
      <c r="Q216" s="87"/>
      <c r="R216" s="87"/>
      <c r="S216" s="792"/>
      <c r="T216" s="916"/>
    </row>
    <row r="217" spans="1:20" x14ac:dyDescent="0.3">
      <c r="A217" s="48"/>
      <c r="B217" s="49"/>
      <c r="C217" s="49"/>
      <c r="D217" s="49"/>
      <c r="E217" s="1027"/>
      <c r="F217" s="1027"/>
      <c r="G217" s="1027"/>
      <c r="H217" s="1027"/>
      <c r="I217" s="1027"/>
      <c r="J217" s="1027"/>
      <c r="K217" s="986"/>
      <c r="L217" s="986"/>
      <c r="M217" s="960"/>
      <c r="N217" s="960"/>
      <c r="O217" s="654"/>
      <c r="P217" s="654"/>
      <c r="Q217" s="49"/>
      <c r="R217" s="49"/>
      <c r="S217" s="125"/>
      <c r="T217" s="904"/>
    </row>
    <row r="218" spans="1:20" x14ac:dyDescent="0.3">
      <c r="A218" s="48" t="s">
        <v>144</v>
      </c>
      <c r="B218" s="49"/>
      <c r="C218" s="49"/>
      <c r="D218" s="49"/>
      <c r="E218" s="1038">
        <v>51</v>
      </c>
      <c r="F218" s="1038">
        <v>48</v>
      </c>
      <c r="G218" s="1038">
        <v>48</v>
      </c>
      <c r="H218" s="1038">
        <v>48</v>
      </c>
      <c r="I218" s="1038">
        <v>48</v>
      </c>
      <c r="J218" s="1038">
        <v>48</v>
      </c>
      <c r="K218" s="1004">
        <v>43.5</v>
      </c>
      <c r="L218" s="1004">
        <v>43.5</v>
      </c>
      <c r="M218" s="941">
        <v>41.5</v>
      </c>
      <c r="N218" s="941">
        <v>41.5</v>
      </c>
      <c r="O218" s="715">
        <v>41.5</v>
      </c>
      <c r="P218" s="715">
        <v>41.5</v>
      </c>
      <c r="Q218" s="713">
        <v>39</v>
      </c>
      <c r="R218" s="713">
        <v>39</v>
      </c>
      <c r="S218" s="816">
        <v>38</v>
      </c>
      <c r="T218" s="904">
        <v>38</v>
      </c>
    </row>
    <row r="219" spans="1:20" x14ac:dyDescent="0.3">
      <c r="A219" s="48"/>
      <c r="B219" s="49"/>
      <c r="C219" s="49"/>
      <c r="D219" s="49"/>
      <c r="E219" s="1017"/>
      <c r="F219" s="1017"/>
      <c r="G219" s="1017"/>
      <c r="H219" s="1017"/>
      <c r="I219" s="1017"/>
      <c r="J219" s="1017"/>
      <c r="K219" s="990"/>
      <c r="L219" s="990"/>
      <c r="M219" s="941"/>
      <c r="N219" s="941"/>
      <c r="O219" s="715"/>
      <c r="P219" s="715"/>
      <c r="Q219" s="125"/>
      <c r="R219" s="125"/>
      <c r="S219" s="816"/>
      <c r="T219" s="904"/>
    </row>
    <row r="220" spans="1:20" x14ac:dyDescent="0.3">
      <c r="A220" s="48" t="s">
        <v>146</v>
      </c>
      <c r="B220" s="49"/>
      <c r="C220" s="49"/>
      <c r="D220" s="49"/>
      <c r="E220" s="1017">
        <v>0</v>
      </c>
      <c r="F220" s="1017">
        <v>0</v>
      </c>
      <c r="G220" s="1017"/>
      <c r="H220" s="1017"/>
      <c r="I220" s="1017"/>
      <c r="J220" s="1017">
        <v>0</v>
      </c>
      <c r="K220" s="990">
        <v>0</v>
      </c>
      <c r="L220" s="990">
        <v>0</v>
      </c>
      <c r="M220" s="941">
        <v>0</v>
      </c>
      <c r="N220" s="941"/>
      <c r="O220" s="715">
        <v>0</v>
      </c>
      <c r="P220" s="715">
        <v>0</v>
      </c>
      <c r="Q220" s="713">
        <v>0</v>
      </c>
      <c r="R220" s="713">
        <v>0</v>
      </c>
      <c r="S220" s="816">
        <v>0</v>
      </c>
      <c r="T220" s="904"/>
    </row>
    <row r="221" spans="1:20" x14ac:dyDescent="0.3">
      <c r="A221" s="48"/>
      <c r="B221" s="49"/>
      <c r="C221" s="49"/>
      <c r="D221" s="49"/>
      <c r="E221" s="1017"/>
      <c r="F221" s="1017"/>
      <c r="G221" s="1017"/>
      <c r="H221" s="1017"/>
      <c r="I221" s="1017"/>
      <c r="J221" s="1017"/>
      <c r="K221" s="990"/>
      <c r="L221" s="990"/>
      <c r="M221" s="941"/>
      <c r="N221" s="941"/>
      <c r="O221" s="715"/>
      <c r="P221" s="715"/>
      <c r="Q221" s="713"/>
      <c r="R221" s="713"/>
      <c r="S221" s="816"/>
      <c r="T221" s="904"/>
    </row>
    <row r="222" spans="1:20" x14ac:dyDescent="0.3">
      <c r="A222" s="48" t="s">
        <v>302</v>
      </c>
      <c r="B222" s="49"/>
      <c r="C222" s="49"/>
      <c r="D222" s="49"/>
      <c r="E222" s="1039">
        <v>0</v>
      </c>
      <c r="F222" s="1039">
        <v>1</v>
      </c>
      <c r="G222" s="1039">
        <v>1</v>
      </c>
      <c r="H222" s="1039">
        <v>1</v>
      </c>
      <c r="I222" s="1039">
        <v>0</v>
      </c>
      <c r="J222" s="1039">
        <f>E53</f>
        <v>0</v>
      </c>
      <c r="K222" s="1005">
        <v>2.5</v>
      </c>
      <c r="L222" s="1005">
        <v>2.5</v>
      </c>
      <c r="M222" s="947">
        <v>2.5</v>
      </c>
      <c r="N222" s="947">
        <v>2.5</v>
      </c>
      <c r="O222" s="754">
        <v>1.5</v>
      </c>
      <c r="P222" s="754">
        <v>1.5</v>
      </c>
      <c r="Q222" s="750">
        <v>3</v>
      </c>
      <c r="R222" s="750">
        <v>3</v>
      </c>
      <c r="S222" s="805">
        <v>2</v>
      </c>
      <c r="T222" s="910">
        <v>2</v>
      </c>
    </row>
    <row r="223" spans="1:20" x14ac:dyDescent="0.3">
      <c r="A223" s="48"/>
      <c r="B223" s="49"/>
      <c r="C223" s="49"/>
      <c r="D223" s="49"/>
      <c r="E223" s="1017"/>
      <c r="F223" s="1017"/>
      <c r="G223" s="1017"/>
      <c r="H223" s="1017"/>
      <c r="I223" s="1017"/>
      <c r="J223" s="1017"/>
      <c r="K223" s="990"/>
      <c r="L223" s="990"/>
      <c r="M223" s="941"/>
      <c r="N223" s="941"/>
      <c r="O223" s="715"/>
      <c r="P223" s="715"/>
      <c r="Q223" s="713"/>
      <c r="R223" s="713"/>
      <c r="S223" s="816"/>
      <c r="T223" s="904"/>
    </row>
    <row r="224" spans="1:20" ht="16.2" thickBot="1" x14ac:dyDescent="0.35">
      <c r="A224" s="16" t="s">
        <v>149</v>
      </c>
      <c r="B224" s="49"/>
      <c r="C224" s="49"/>
      <c r="D224" s="49"/>
      <c r="E224" s="1040">
        <f t="shared" ref="E224:R224" si="13">SUM(E218:E223)</f>
        <v>51</v>
      </c>
      <c r="F224" s="1040">
        <f t="shared" ref="F224" si="14">SUM(F218:F223)</f>
        <v>49</v>
      </c>
      <c r="G224" s="1072">
        <f>SUM(G218:G223)</f>
        <v>49</v>
      </c>
      <c r="H224" s="1040">
        <v>49</v>
      </c>
      <c r="I224" s="1040">
        <f t="shared" ref="I224:L224" si="15">SUM(I218:I223)</f>
        <v>48</v>
      </c>
      <c r="J224" s="1040">
        <f t="shared" si="15"/>
        <v>48</v>
      </c>
      <c r="K224" s="1006">
        <f t="shared" si="15"/>
        <v>46</v>
      </c>
      <c r="L224" s="1006">
        <f t="shared" si="15"/>
        <v>46</v>
      </c>
      <c r="M224" s="954">
        <f t="shared" si="13"/>
        <v>44</v>
      </c>
      <c r="N224" s="954">
        <f t="shared" si="13"/>
        <v>44</v>
      </c>
      <c r="O224" s="788">
        <f t="shared" si="13"/>
        <v>43</v>
      </c>
      <c r="P224" s="788">
        <f t="shared" si="13"/>
        <v>43</v>
      </c>
      <c r="Q224" s="785">
        <f t="shared" si="13"/>
        <v>42</v>
      </c>
      <c r="R224" s="785">
        <f t="shared" si="13"/>
        <v>42</v>
      </c>
      <c r="S224" s="819">
        <f>SUM(S218:S222)</f>
        <v>40</v>
      </c>
      <c r="T224" s="912">
        <f>SUM(T218:T223)</f>
        <v>40</v>
      </c>
    </row>
    <row r="225" spans="1:20" ht="16.8" thickTop="1" thickBot="1" x14ac:dyDescent="0.35">
      <c r="A225" s="104"/>
      <c r="B225" s="104"/>
      <c r="C225" s="104"/>
      <c r="D225" s="104"/>
      <c r="E225" s="1030"/>
      <c r="F225" s="1030"/>
      <c r="G225" s="1030"/>
      <c r="H225" s="1030"/>
      <c r="I225" s="1030"/>
      <c r="J225" s="1030"/>
      <c r="K225" s="1007"/>
      <c r="L225" s="1007"/>
      <c r="M225" s="977"/>
      <c r="N225" s="977"/>
      <c r="O225" s="104"/>
      <c r="P225" s="104"/>
      <c r="Q225" s="104"/>
      <c r="R225" s="104"/>
      <c r="S225" s="104"/>
      <c r="T225" s="484"/>
    </row>
    <row r="226" spans="1:20" ht="16.2" thickTop="1" x14ac:dyDescent="0.3">
      <c r="A226" s="48"/>
      <c r="B226" s="48"/>
      <c r="C226" s="48"/>
      <c r="D226" s="48"/>
      <c r="E226" s="1023"/>
      <c r="F226" s="1023"/>
      <c r="G226" s="1023"/>
      <c r="H226" s="1023"/>
      <c r="I226" s="1023"/>
      <c r="J226" s="1023"/>
      <c r="K226" s="1008"/>
      <c r="L226" s="1008"/>
      <c r="M226" s="978"/>
      <c r="N226" s="978"/>
      <c r="O226" s="48"/>
      <c r="P226" s="48"/>
      <c r="Q226" s="48"/>
      <c r="R226" s="48"/>
      <c r="S226" s="48"/>
      <c r="T226" s="207"/>
    </row>
    <row r="227" spans="1:20" ht="16.2" x14ac:dyDescent="0.35">
      <c r="A227" s="48" t="s">
        <v>184</v>
      </c>
      <c r="B227" s="695"/>
      <c r="C227" s="695"/>
      <c r="D227" s="702"/>
      <c r="E227" s="1024"/>
      <c r="F227" s="1024"/>
      <c r="G227" s="1024"/>
      <c r="H227" s="1024"/>
      <c r="I227" s="1024"/>
      <c r="J227" s="1024"/>
      <c r="K227" s="1009"/>
      <c r="L227" s="1009"/>
      <c r="M227" s="927"/>
      <c r="N227" s="927"/>
      <c r="O227" s="48"/>
      <c r="P227" s="48"/>
      <c r="Q227" s="48"/>
      <c r="R227" s="207"/>
      <c r="T227" s="207"/>
    </row>
    <row r="228" spans="1:20" x14ac:dyDescent="0.3">
      <c r="A228" s="89"/>
      <c r="B228" s="48"/>
      <c r="C228" s="48"/>
      <c r="O228" s="48"/>
      <c r="P228" s="48"/>
      <c r="Q228" s="48"/>
      <c r="R228" s="207"/>
      <c r="T228" s="207"/>
    </row>
    <row r="229" spans="1:20" ht="16.2" x14ac:dyDescent="0.35">
      <c r="A229" s="702"/>
      <c r="E229" s="1024"/>
      <c r="F229" s="1024"/>
      <c r="G229" s="1024"/>
      <c r="H229" s="1024"/>
      <c r="I229" s="1024"/>
      <c r="J229" s="1024"/>
      <c r="K229" s="1009"/>
      <c r="L229" s="1009"/>
      <c r="M229" s="927"/>
      <c r="N229" s="927"/>
      <c r="R229" s="153"/>
    </row>
    <row r="230" spans="1:20" ht="16.2" x14ac:dyDescent="0.35">
      <c r="A230" s="702"/>
      <c r="D230" s="702"/>
      <c r="R230" s="153"/>
    </row>
    <row r="231" spans="1:20" ht="16.2" x14ac:dyDescent="0.35">
      <c r="D231" s="702"/>
      <c r="E231" s="1024"/>
      <c r="F231" s="1024"/>
      <c r="G231" s="1024"/>
      <c r="H231" s="1024"/>
      <c r="I231" s="1024"/>
      <c r="J231" s="1024"/>
      <c r="K231" s="1009"/>
      <c r="L231" s="1009"/>
      <c r="M231" s="927"/>
      <c r="N231" s="927"/>
      <c r="R231" s="153"/>
    </row>
    <row r="232" spans="1:20" ht="16.2" x14ac:dyDescent="0.35">
      <c r="A232" s="702"/>
      <c r="R232" s="153"/>
    </row>
    <row r="233" spans="1:20" ht="16.2" x14ac:dyDescent="0.35">
      <c r="A233" s="702"/>
      <c r="D233" s="702"/>
      <c r="R233" s="153"/>
    </row>
    <row r="234" spans="1:20" ht="16.2" x14ac:dyDescent="0.35">
      <c r="D234" s="702"/>
      <c r="R234" s="153"/>
    </row>
    <row r="235" spans="1:20" ht="16.2" x14ac:dyDescent="0.35">
      <c r="D235" s="702"/>
      <c r="E235" s="1024"/>
      <c r="F235" s="1024"/>
      <c r="G235" s="1024"/>
      <c r="H235" s="1024"/>
      <c r="I235" s="1024"/>
      <c r="J235" s="1024"/>
      <c r="K235" s="1009"/>
      <c r="L235" s="1009"/>
      <c r="M235" s="927"/>
      <c r="N235" s="927"/>
      <c r="R235" s="153"/>
    </row>
    <row r="236" spans="1:20" x14ac:dyDescent="0.3">
      <c r="R236" s="153"/>
    </row>
    <row r="237" spans="1:20" ht="16.2" x14ac:dyDescent="0.35">
      <c r="A237" s="702"/>
      <c r="D237" s="702"/>
      <c r="E237" s="1024"/>
      <c r="F237" s="1024"/>
      <c r="G237" s="1024"/>
      <c r="H237" s="1024"/>
      <c r="I237" s="1024"/>
      <c r="J237" s="1024"/>
      <c r="K237" s="1009"/>
      <c r="L237" s="1009"/>
      <c r="M237" s="927"/>
      <c r="N237" s="927"/>
      <c r="R237" s="153"/>
    </row>
    <row r="238" spans="1:20" ht="16.2" x14ac:dyDescent="0.35">
      <c r="A238" s="702"/>
      <c r="R238" s="153"/>
    </row>
    <row r="239" spans="1:20" ht="16.2" x14ac:dyDescent="0.35">
      <c r="A239" s="702"/>
      <c r="D239" s="702"/>
      <c r="E239" s="1024"/>
      <c r="F239" s="1024"/>
      <c r="G239" s="1024"/>
      <c r="H239" s="1024"/>
      <c r="I239" s="1024"/>
      <c r="J239" s="1024"/>
      <c r="K239" s="1009"/>
      <c r="L239" s="1009"/>
      <c r="M239" s="927"/>
      <c r="N239" s="927"/>
      <c r="R239" s="153"/>
    </row>
    <row r="240" spans="1:20" ht="16.2" x14ac:dyDescent="0.35">
      <c r="A240" s="702"/>
      <c r="R240" s="153"/>
    </row>
    <row r="241" spans="4:18" ht="16.2" x14ac:dyDescent="0.35">
      <c r="D241" s="702"/>
      <c r="E241" s="1024"/>
      <c r="F241" s="1024"/>
      <c r="G241" s="1024"/>
      <c r="H241" s="1024"/>
      <c r="I241" s="1024"/>
      <c r="J241" s="1024"/>
      <c r="K241" s="1009"/>
      <c r="L241" s="1009"/>
      <c r="M241" s="927"/>
      <c r="N241" s="927"/>
      <c r="R241" s="153"/>
    </row>
    <row r="242" spans="4:18" x14ac:dyDescent="0.3">
      <c r="R242" s="153"/>
    </row>
    <row r="243" spans="4:18" ht="16.2" x14ac:dyDescent="0.35">
      <c r="D243" s="702"/>
      <c r="E243" s="1024"/>
      <c r="F243" s="1024"/>
      <c r="G243" s="1024"/>
      <c r="H243" s="1024"/>
      <c r="I243" s="1024"/>
      <c r="J243" s="1024"/>
      <c r="K243" s="1009"/>
      <c r="L243" s="1009"/>
      <c r="M243" s="927"/>
      <c r="N243" s="927"/>
      <c r="R243" s="153"/>
    </row>
    <row r="244" spans="4:18" x14ac:dyDescent="0.3">
      <c r="R244" s="153"/>
    </row>
    <row r="245" spans="4:18" x14ac:dyDescent="0.3">
      <c r="R245" s="153"/>
    </row>
  </sheetData>
  <mergeCells count="3">
    <mergeCell ref="A1:T1"/>
    <mergeCell ref="A2:T2"/>
    <mergeCell ref="A3:T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5"/>
  <sheetViews>
    <sheetView topLeftCell="A97" workbookViewId="0">
      <selection activeCell="A97" sqref="A97"/>
    </sheetView>
  </sheetViews>
  <sheetFormatPr defaultRowHeight="15.6" x14ac:dyDescent="0.3"/>
  <cols>
    <col min="1" max="1" width="30.1796875" bestFit="1" customWidth="1"/>
    <col min="2" max="2" width="7.6328125" customWidth="1"/>
    <col min="3" max="3" width="9.54296875" customWidth="1"/>
    <col min="4" max="5" width="13.54296875" customWidth="1"/>
    <col min="6" max="6" width="13.6328125" customWidth="1"/>
  </cols>
  <sheetData>
    <row r="1" spans="1:6" x14ac:dyDescent="0.3">
      <c r="E1" s="23"/>
    </row>
    <row r="2" spans="1:6" x14ac:dyDescent="0.3">
      <c r="A2" t="s">
        <v>1</v>
      </c>
      <c r="E2" s="23">
        <v>35946</v>
      </c>
    </row>
    <row r="3" spans="1:6" x14ac:dyDescent="0.3">
      <c r="A3" s="1" t="s">
        <v>2</v>
      </c>
      <c r="B3" s="1"/>
      <c r="C3" s="1"/>
      <c r="D3" s="1"/>
      <c r="E3" s="1"/>
      <c r="F3" s="1"/>
    </row>
    <row r="4" spans="1:6" x14ac:dyDescent="0.3">
      <c r="A4" s="1" t="s">
        <v>3</v>
      </c>
      <c r="B4" s="1"/>
      <c r="C4" s="1"/>
      <c r="D4" s="1"/>
      <c r="E4" s="1"/>
      <c r="F4" s="1"/>
    </row>
    <row r="5" spans="1:6" x14ac:dyDescent="0.3">
      <c r="A5" s="1" t="s">
        <v>4</v>
      </c>
      <c r="B5" s="1"/>
      <c r="C5" s="1"/>
      <c r="D5" s="1"/>
      <c r="E5" s="1"/>
      <c r="F5" s="1"/>
    </row>
    <row r="6" spans="1:6" x14ac:dyDescent="0.3">
      <c r="A6" s="1" t="s">
        <v>5</v>
      </c>
      <c r="B6" s="1"/>
      <c r="C6" s="1"/>
      <c r="D6" s="1"/>
      <c r="E6" s="1"/>
      <c r="F6" s="1"/>
    </row>
    <row r="7" spans="1:6" x14ac:dyDescent="0.3">
      <c r="A7" s="1" t="s">
        <v>6</v>
      </c>
      <c r="B7" s="1"/>
      <c r="C7" s="1"/>
      <c r="D7" s="1"/>
      <c r="E7" s="1"/>
      <c r="F7" s="1"/>
    </row>
    <row r="8" spans="1:6" x14ac:dyDescent="0.3">
      <c r="A8" s="1" t="s">
        <v>7</v>
      </c>
      <c r="B8" s="1"/>
      <c r="C8" s="1"/>
      <c r="D8" s="1"/>
      <c r="E8" s="1"/>
      <c r="F8" s="1"/>
    </row>
    <row r="9" spans="1:6" x14ac:dyDescent="0.3">
      <c r="A9" s="1"/>
      <c r="B9" s="1"/>
      <c r="C9" s="1"/>
      <c r="D9" s="1"/>
      <c r="E9" s="1"/>
      <c r="F9" s="1"/>
    </row>
    <row r="10" spans="1:6" x14ac:dyDescent="0.3">
      <c r="A10" s="1"/>
      <c r="B10" s="1"/>
      <c r="C10" s="1"/>
      <c r="D10" s="1"/>
      <c r="E10" s="1"/>
      <c r="F10" s="1"/>
    </row>
    <row r="11" spans="1:6" x14ac:dyDescent="0.3">
      <c r="A11" s="1"/>
      <c r="B11" s="1"/>
      <c r="C11" s="1"/>
      <c r="D11" s="1"/>
      <c r="E11" s="1"/>
      <c r="F11" s="1"/>
    </row>
    <row r="12" spans="1:6" x14ac:dyDescent="0.3">
      <c r="A12" s="1" t="s">
        <v>10</v>
      </c>
      <c r="B12" s="1"/>
      <c r="C12" s="1"/>
      <c r="D12" s="1"/>
      <c r="E12" s="1"/>
      <c r="F12" s="1"/>
    </row>
    <row r="13" spans="1:6" x14ac:dyDescent="0.3">
      <c r="A13" s="55" t="s">
        <v>11</v>
      </c>
      <c r="B13" s="55"/>
      <c r="C13" s="55"/>
      <c r="D13" s="55"/>
      <c r="E13" s="55"/>
      <c r="F13" s="56"/>
    </row>
    <row r="14" spans="1:6" x14ac:dyDescent="0.3">
      <c r="A14" s="55" t="s">
        <v>169</v>
      </c>
      <c r="B14" s="55"/>
      <c r="C14" s="55"/>
      <c r="D14" s="55"/>
      <c r="E14" s="55"/>
      <c r="F14" s="56"/>
    </row>
    <row r="15" spans="1:6" x14ac:dyDescent="0.3">
      <c r="A15" s="9" t="s">
        <v>13</v>
      </c>
      <c r="B15" s="9"/>
      <c r="C15" s="9"/>
      <c r="D15" s="9"/>
      <c r="E15" s="9"/>
      <c r="F15" s="1"/>
    </row>
    <row r="16" spans="1:6" x14ac:dyDescent="0.3">
      <c r="A16" s="55" t="s">
        <v>14</v>
      </c>
      <c r="B16" s="55"/>
      <c r="C16" s="55"/>
      <c r="D16" s="55"/>
      <c r="E16" s="55"/>
      <c r="F16" s="56"/>
    </row>
    <row r="17" spans="1:6" x14ac:dyDescent="0.3">
      <c r="A17" s="1"/>
      <c r="B17" s="1"/>
      <c r="C17" s="1"/>
      <c r="D17" s="1"/>
      <c r="E17" s="1"/>
      <c r="F17" s="1"/>
    </row>
    <row r="18" spans="1:6" x14ac:dyDescent="0.3">
      <c r="A18" s="9"/>
      <c r="B18" s="9"/>
      <c r="C18" s="9"/>
      <c r="E18" s="9"/>
    </row>
    <row r="19" spans="1:6" x14ac:dyDescent="0.3">
      <c r="A19" s="9"/>
      <c r="B19" s="9"/>
      <c r="C19" s="9"/>
      <c r="D19" s="10" t="s">
        <v>15</v>
      </c>
      <c r="F19" s="10" t="s">
        <v>16</v>
      </c>
    </row>
    <row r="20" spans="1:6" x14ac:dyDescent="0.3">
      <c r="A20" s="9"/>
      <c r="B20" s="9"/>
      <c r="C20" s="9"/>
      <c r="D20" s="10" t="s">
        <v>168</v>
      </c>
      <c r="E20" s="10" t="s">
        <v>153</v>
      </c>
      <c r="F20" s="10" t="s">
        <v>167</v>
      </c>
    </row>
    <row r="21" spans="1:6" ht="16.2" thickBot="1" x14ac:dyDescent="0.35">
      <c r="A21" s="11" t="s">
        <v>22</v>
      </c>
      <c r="B21" s="12"/>
      <c r="C21" s="12"/>
      <c r="D21" s="54" t="s">
        <v>20</v>
      </c>
      <c r="E21" s="54" t="s">
        <v>20</v>
      </c>
      <c r="F21" s="54" t="s">
        <v>21</v>
      </c>
    </row>
    <row r="22" spans="1:6" ht="16.2" thickTop="1" x14ac:dyDescent="0.3">
      <c r="A22" s="1"/>
      <c r="B22" s="1"/>
      <c r="C22" s="1"/>
      <c r="D22" s="1"/>
      <c r="E22" s="1"/>
      <c r="F22" s="1"/>
    </row>
    <row r="23" spans="1:6" x14ac:dyDescent="0.3">
      <c r="A23" s="9" t="s">
        <v>23</v>
      </c>
      <c r="B23" s="8" t="s">
        <v>24</v>
      </c>
      <c r="C23" s="8" t="s">
        <v>25</v>
      </c>
      <c r="D23" s="1"/>
      <c r="E23" s="1"/>
      <c r="F23" s="1"/>
    </row>
    <row r="24" spans="1:6" x14ac:dyDescent="0.3">
      <c r="A24" s="1" t="s">
        <v>26</v>
      </c>
      <c r="B24" s="1"/>
      <c r="C24" s="1"/>
      <c r="D24" s="2"/>
      <c r="E24" s="2"/>
      <c r="F24" s="2"/>
    </row>
    <row r="25" spans="1:6" x14ac:dyDescent="0.3">
      <c r="A25" s="1" t="s">
        <v>30</v>
      </c>
      <c r="B25" s="3">
        <v>20500</v>
      </c>
      <c r="C25" s="2">
        <v>19.75</v>
      </c>
      <c r="D25" s="2"/>
      <c r="E25" s="2"/>
      <c r="F25" s="2">
        <v>434670.42</v>
      </c>
    </row>
    <row r="26" spans="1:6" x14ac:dyDescent="0.3">
      <c r="A26" s="1" t="s">
        <v>154</v>
      </c>
      <c r="B26" s="3">
        <v>20500</v>
      </c>
      <c r="C26" s="2">
        <v>20.45</v>
      </c>
      <c r="D26" s="2"/>
      <c r="E26" s="2">
        <f>$B26*$C26</f>
        <v>419225</v>
      </c>
      <c r="F26" s="2"/>
    </row>
    <row r="27" spans="1:6" x14ac:dyDescent="0.3">
      <c r="A27" s="1" t="s">
        <v>170</v>
      </c>
      <c r="B27" s="3">
        <v>19500</v>
      </c>
      <c r="C27" s="2">
        <v>21.1</v>
      </c>
      <c r="D27" s="2">
        <f>B27*C27</f>
        <v>411450</v>
      </c>
      <c r="E27" s="2"/>
      <c r="F27" s="2"/>
    </row>
    <row r="28" spans="1:6" x14ac:dyDescent="0.3">
      <c r="A28" s="1" t="s">
        <v>31</v>
      </c>
      <c r="B28" s="1"/>
      <c r="C28" s="2"/>
      <c r="D28" s="4"/>
      <c r="E28" s="4"/>
      <c r="F28" s="1"/>
    </row>
    <row r="29" spans="1:6" x14ac:dyDescent="0.3">
      <c r="A29" s="1" t="str">
        <f>$A$25</f>
        <v>FY 1996-1997</v>
      </c>
      <c r="B29" s="3">
        <v>3500</v>
      </c>
      <c r="C29" s="2">
        <v>15</v>
      </c>
      <c r="D29" s="4"/>
      <c r="E29" s="4"/>
      <c r="F29" s="1">
        <v>29240.560000000001</v>
      </c>
    </row>
    <row r="30" spans="1:6" x14ac:dyDescent="0.3">
      <c r="A30" s="1" t="str">
        <f>$A$26</f>
        <v>FY 1997-1998</v>
      </c>
      <c r="B30" s="3">
        <v>3000</v>
      </c>
      <c r="C30" s="2">
        <v>15</v>
      </c>
      <c r="D30" s="4"/>
      <c r="E30" s="4">
        <f>$B30*$C30</f>
        <v>45000</v>
      </c>
      <c r="F30" s="1"/>
    </row>
    <row r="31" spans="1:6" x14ac:dyDescent="0.3">
      <c r="A31" s="1" t="str">
        <f>$A$27</f>
        <v>FY 1998-1999</v>
      </c>
      <c r="B31" s="3">
        <v>3000</v>
      </c>
      <c r="C31" s="2">
        <v>15</v>
      </c>
      <c r="D31" s="4">
        <f>B31*C31</f>
        <v>45000</v>
      </c>
      <c r="E31" s="4"/>
      <c r="F31" s="1"/>
    </row>
    <row r="32" spans="1:6" x14ac:dyDescent="0.3">
      <c r="A32" s="1" t="s">
        <v>32</v>
      </c>
      <c r="B32" s="3"/>
      <c r="C32" s="2"/>
      <c r="D32" s="4">
        <v>15000</v>
      </c>
      <c r="E32" s="4">
        <v>15000</v>
      </c>
      <c r="F32" s="1">
        <v>3000</v>
      </c>
    </row>
    <row r="33" spans="1:6" x14ac:dyDescent="0.3">
      <c r="A33" s="1" t="s">
        <v>33</v>
      </c>
      <c r="B33" s="1"/>
      <c r="C33" s="1"/>
      <c r="D33" s="4">
        <v>10500</v>
      </c>
      <c r="E33" s="4">
        <v>10000</v>
      </c>
      <c r="F33" s="1">
        <v>9000</v>
      </c>
    </row>
    <row r="34" spans="1:6" x14ac:dyDescent="0.3">
      <c r="A34" s="1" t="s">
        <v>34</v>
      </c>
      <c r="B34" s="3"/>
      <c r="C34" s="2"/>
      <c r="D34" s="4">
        <v>15000</v>
      </c>
      <c r="E34" s="4">
        <v>15000</v>
      </c>
      <c r="F34" s="1">
        <v>14325.13</v>
      </c>
    </row>
    <row r="35" spans="1:6" x14ac:dyDescent="0.3">
      <c r="A35" s="1" t="s">
        <v>35</v>
      </c>
      <c r="B35" s="1"/>
      <c r="C35" s="1"/>
      <c r="D35" s="4">
        <v>5000</v>
      </c>
      <c r="E35" s="4">
        <v>3000</v>
      </c>
      <c r="F35" s="1">
        <v>3000</v>
      </c>
    </row>
    <row r="36" spans="1:6" x14ac:dyDescent="0.3">
      <c r="A36" s="1" t="s">
        <v>36</v>
      </c>
      <c r="B36" s="3"/>
      <c r="C36" s="2"/>
      <c r="D36" s="4"/>
      <c r="E36" s="4"/>
      <c r="F36" s="1"/>
    </row>
    <row r="37" spans="1:6" x14ac:dyDescent="0.3">
      <c r="A37" s="1" t="str">
        <f>$A$25</f>
        <v>FY 1996-1997</v>
      </c>
      <c r="B37" s="3">
        <f>B25</f>
        <v>20500</v>
      </c>
      <c r="C37" s="2">
        <v>0.15</v>
      </c>
      <c r="D37" s="4"/>
      <c r="E37" s="4"/>
      <c r="F37" s="1">
        <v>1953.59</v>
      </c>
    </row>
    <row r="38" spans="1:6" x14ac:dyDescent="0.3">
      <c r="A38" s="1" t="str">
        <f>$A$26</f>
        <v>FY 1997-1998</v>
      </c>
      <c r="B38" s="3">
        <f>B26</f>
        <v>20500</v>
      </c>
      <c r="C38" s="2">
        <v>0.1</v>
      </c>
      <c r="D38" s="4"/>
      <c r="E38" s="4">
        <f>$B38*$C38</f>
        <v>2050</v>
      </c>
      <c r="F38" s="1"/>
    </row>
    <row r="39" spans="1:6" x14ac:dyDescent="0.3">
      <c r="A39" s="1" t="str">
        <f>$A$27</f>
        <v>FY 1998-1999</v>
      </c>
      <c r="B39" s="3">
        <f>B27</f>
        <v>19500</v>
      </c>
      <c r="C39" s="2">
        <v>0</v>
      </c>
      <c r="D39" s="4">
        <f>$B39*$C39</f>
        <v>0</v>
      </c>
      <c r="E39" s="4"/>
      <c r="F39" s="1"/>
    </row>
    <row r="40" spans="1:6" x14ac:dyDescent="0.3">
      <c r="A40" s="1" t="s">
        <v>37</v>
      </c>
      <c r="B40" s="1"/>
      <c r="C40" s="1"/>
      <c r="D40" s="4"/>
      <c r="E40" s="4"/>
      <c r="F40" s="1"/>
    </row>
    <row r="41" spans="1:6" x14ac:dyDescent="0.3">
      <c r="A41" s="1" t="str">
        <f>$A$25</f>
        <v>FY 1996-1997</v>
      </c>
      <c r="B41" s="3">
        <f>B25</f>
        <v>20500</v>
      </c>
      <c r="C41" s="2">
        <v>0.1</v>
      </c>
      <c r="D41" s="4"/>
      <c r="E41" s="4"/>
      <c r="F41" s="1">
        <v>2930.36</v>
      </c>
    </row>
    <row r="42" spans="1:6" x14ac:dyDescent="0.3">
      <c r="A42" s="1" t="str">
        <f>$A$26</f>
        <v>FY 1997-1998</v>
      </c>
      <c r="B42" s="3">
        <f>B26</f>
        <v>20500</v>
      </c>
      <c r="C42" s="2">
        <v>0.15</v>
      </c>
      <c r="D42" s="4"/>
      <c r="E42" s="4">
        <f>B42*C42</f>
        <v>3075</v>
      </c>
      <c r="F42" s="1"/>
    </row>
    <row r="43" spans="1:6" x14ac:dyDescent="0.3">
      <c r="A43" s="1" t="str">
        <f>$A$27</f>
        <v>FY 1998-1999</v>
      </c>
      <c r="B43" s="3">
        <f>B27</f>
        <v>19500</v>
      </c>
      <c r="C43" s="2">
        <v>0</v>
      </c>
      <c r="D43" s="4">
        <f>B43*C43</f>
        <v>0</v>
      </c>
      <c r="E43" s="4"/>
      <c r="F43" s="1"/>
    </row>
    <row r="44" spans="1:6" x14ac:dyDescent="0.3">
      <c r="A44" s="1" t="s">
        <v>38</v>
      </c>
      <c r="B44" s="1"/>
      <c r="C44" s="1"/>
      <c r="D44" s="4"/>
      <c r="E44" s="4"/>
      <c r="F44" s="1"/>
    </row>
    <row r="45" spans="1:6" x14ac:dyDescent="0.3">
      <c r="A45" s="1" t="str">
        <f>$A$25</f>
        <v>FY 1996-1997</v>
      </c>
      <c r="B45" s="3">
        <f>B25</f>
        <v>20500</v>
      </c>
      <c r="C45" s="2">
        <v>2.4500000000000002</v>
      </c>
      <c r="D45" s="4"/>
      <c r="E45" s="4"/>
      <c r="F45" s="1">
        <v>53723.3</v>
      </c>
    </row>
    <row r="46" spans="1:6" x14ac:dyDescent="0.3">
      <c r="A46" s="1" t="s">
        <v>40</v>
      </c>
      <c r="B46" s="3">
        <v>400</v>
      </c>
      <c r="C46" s="2">
        <v>3.5</v>
      </c>
      <c r="D46" s="4"/>
      <c r="E46" s="4"/>
      <c r="F46" s="1">
        <v>581.9</v>
      </c>
    </row>
    <row r="47" spans="1:6" x14ac:dyDescent="0.3">
      <c r="A47" s="1" t="str">
        <f>$A$26</f>
        <v>FY 1997-1998</v>
      </c>
      <c r="B47" s="3">
        <f>B26</f>
        <v>20500</v>
      </c>
      <c r="C47" s="2">
        <v>2.75</v>
      </c>
      <c r="D47" s="4"/>
      <c r="E47" s="4">
        <f>B47*C47</f>
        <v>56375</v>
      </c>
      <c r="F47" s="1"/>
    </row>
    <row r="48" spans="1:6" x14ac:dyDescent="0.3">
      <c r="A48" s="1" t="s">
        <v>40</v>
      </c>
      <c r="B48" s="3">
        <v>300</v>
      </c>
      <c r="C48" s="2">
        <v>3.5</v>
      </c>
      <c r="D48" s="4"/>
      <c r="E48" s="4">
        <f>B48*C48</f>
        <v>1050</v>
      </c>
      <c r="F48" s="1"/>
    </row>
    <row r="49" spans="1:6" x14ac:dyDescent="0.3">
      <c r="A49" s="1" t="str">
        <f>$A$27</f>
        <v>FY 1998-1999</v>
      </c>
      <c r="B49" s="3">
        <f>B27</f>
        <v>19500</v>
      </c>
      <c r="C49" s="2">
        <v>2.75</v>
      </c>
      <c r="D49" s="4">
        <f>B49*C49</f>
        <v>53625</v>
      </c>
      <c r="E49" s="4"/>
      <c r="F49" s="1"/>
    </row>
    <row r="50" spans="1:6" x14ac:dyDescent="0.3">
      <c r="A50" s="1" t="s">
        <v>40</v>
      </c>
      <c r="B50" s="3">
        <v>300</v>
      </c>
      <c r="C50" s="2">
        <v>4</v>
      </c>
      <c r="D50" s="4">
        <f>B50*C50</f>
        <v>1200</v>
      </c>
      <c r="E50" s="4"/>
      <c r="F50" s="1"/>
    </row>
    <row r="51" spans="1:6" x14ac:dyDescent="0.3">
      <c r="A51" s="1" t="s">
        <v>42</v>
      </c>
      <c r="D51" s="4">
        <v>750</v>
      </c>
      <c r="E51" s="4"/>
      <c r="F51" s="1">
        <v>747.13</v>
      </c>
    </row>
    <row r="52" spans="1:6" x14ac:dyDescent="0.3">
      <c r="A52" s="1" t="s">
        <v>156</v>
      </c>
      <c r="B52" s="3"/>
      <c r="C52" s="2"/>
      <c r="D52" s="13">
        <v>2200</v>
      </c>
      <c r="E52" s="13"/>
      <c r="F52" s="14">
        <v>543</v>
      </c>
    </row>
    <row r="53" spans="1:6" ht="16.2" thickBot="1" x14ac:dyDescent="0.35">
      <c r="A53" s="9" t="s">
        <v>44</v>
      </c>
      <c r="B53" s="3"/>
      <c r="C53" s="2"/>
      <c r="D53" s="15">
        <f>SUM(D27:D52)</f>
        <v>559725</v>
      </c>
      <c r="E53" s="15">
        <f>SUM(E26:E52)</f>
        <v>569775</v>
      </c>
      <c r="F53" s="15">
        <f>SUM(F25:F52)</f>
        <v>553715.39</v>
      </c>
    </row>
    <row r="54" spans="1:6" ht="16.2" thickTop="1" x14ac:dyDescent="0.3">
      <c r="A54" s="1"/>
      <c r="B54" s="1"/>
      <c r="C54" s="1"/>
      <c r="D54" s="1"/>
      <c r="E54" s="1"/>
      <c r="F54" s="1"/>
    </row>
    <row r="55" spans="1:6" x14ac:dyDescent="0.3">
      <c r="A55" s="9" t="s">
        <v>46</v>
      </c>
      <c r="B55" s="3"/>
      <c r="C55" s="2"/>
      <c r="D55" s="1"/>
      <c r="E55" s="1"/>
      <c r="F55" s="1"/>
    </row>
    <row r="56" spans="1:6" x14ac:dyDescent="0.3">
      <c r="A56" s="9" t="s">
        <v>47</v>
      </c>
      <c r="B56" s="3"/>
      <c r="C56" s="2"/>
      <c r="D56" s="1"/>
      <c r="E56" s="1"/>
      <c r="F56" s="1"/>
    </row>
    <row r="57" spans="1:6" x14ac:dyDescent="0.3">
      <c r="A57" s="1" t="s">
        <v>48</v>
      </c>
      <c r="B57" s="3"/>
      <c r="C57" s="2"/>
      <c r="D57">
        <v>64900</v>
      </c>
      <c r="E57" s="4">
        <v>62400</v>
      </c>
      <c r="F57" s="4">
        <v>59866.15</v>
      </c>
    </row>
    <row r="58" spans="1:6" x14ac:dyDescent="0.3">
      <c r="A58" s="1" t="s">
        <v>49</v>
      </c>
      <c r="B58" s="3"/>
      <c r="C58" s="1"/>
      <c r="D58">
        <v>43260</v>
      </c>
      <c r="E58" s="4">
        <v>41600</v>
      </c>
      <c r="F58" s="4">
        <v>40131.94</v>
      </c>
    </row>
    <row r="59" spans="1:6" x14ac:dyDescent="0.3">
      <c r="A59" s="1" t="s">
        <v>50</v>
      </c>
      <c r="B59" s="3"/>
      <c r="C59" s="1"/>
      <c r="D59">
        <v>90800</v>
      </c>
      <c r="E59" s="4">
        <v>87310</v>
      </c>
      <c r="F59" s="4">
        <v>82937.63</v>
      </c>
    </row>
    <row r="60" spans="1:6" x14ac:dyDescent="0.3">
      <c r="A60" s="1" t="s">
        <v>51</v>
      </c>
      <c r="B60" s="3"/>
      <c r="C60" s="1"/>
      <c r="D60" s="52">
        <v>5000</v>
      </c>
      <c r="E60" s="4">
        <v>5000</v>
      </c>
      <c r="F60" s="4">
        <v>7808.05</v>
      </c>
    </row>
    <row r="61" spans="1:6" x14ac:dyDescent="0.3">
      <c r="A61" s="1" t="s">
        <v>52</v>
      </c>
      <c r="B61" s="3"/>
      <c r="C61" s="1"/>
      <c r="D61">
        <v>17000</v>
      </c>
      <c r="E61" s="4">
        <v>16500</v>
      </c>
      <c r="F61" s="4">
        <v>15695.13</v>
      </c>
    </row>
    <row r="62" spans="1:6" x14ac:dyDescent="0.3">
      <c r="A62" s="1" t="s">
        <v>175</v>
      </c>
      <c r="B62" s="3"/>
      <c r="C62" s="1"/>
      <c r="D62">
        <v>14500</v>
      </c>
      <c r="E62" s="4">
        <v>15500</v>
      </c>
      <c r="F62" s="4">
        <v>15660.76</v>
      </c>
    </row>
    <row r="63" spans="1:6" x14ac:dyDescent="0.3">
      <c r="A63" s="1" t="s">
        <v>54</v>
      </c>
      <c r="B63" s="3"/>
      <c r="C63" s="1"/>
      <c r="D63" s="52">
        <v>13500</v>
      </c>
      <c r="E63" s="4">
        <v>10000</v>
      </c>
      <c r="F63" s="4">
        <v>13072.42</v>
      </c>
    </row>
    <row r="64" spans="1:6" x14ac:dyDescent="0.3">
      <c r="A64" s="1" t="s">
        <v>157</v>
      </c>
      <c r="B64" s="3"/>
      <c r="C64" s="1"/>
      <c r="D64" s="52">
        <v>150</v>
      </c>
      <c r="E64" s="4">
        <v>150</v>
      </c>
      <c r="F64" s="4">
        <v>150</v>
      </c>
    </row>
    <row r="65" spans="1:6" x14ac:dyDescent="0.3">
      <c r="A65" s="1" t="s">
        <v>174</v>
      </c>
      <c r="B65" s="3"/>
      <c r="C65" s="1"/>
      <c r="D65" s="52">
        <v>36550</v>
      </c>
      <c r="E65" s="4">
        <v>34500</v>
      </c>
      <c r="F65" s="4">
        <v>33281.64</v>
      </c>
    </row>
    <row r="66" spans="1:6" x14ac:dyDescent="0.3">
      <c r="A66" s="1" t="s">
        <v>56</v>
      </c>
      <c r="B66" s="3"/>
      <c r="C66" s="1"/>
      <c r="D66" s="52">
        <v>2750</v>
      </c>
      <c r="E66" s="4">
        <v>2500</v>
      </c>
      <c r="F66" s="4">
        <v>2562.27</v>
      </c>
    </row>
    <row r="67" spans="1:6" x14ac:dyDescent="0.3">
      <c r="A67" s="1" t="s">
        <v>57</v>
      </c>
      <c r="B67" s="3"/>
      <c r="C67" s="1"/>
      <c r="D67" s="52">
        <v>4000</v>
      </c>
      <c r="E67" s="4">
        <v>4000</v>
      </c>
      <c r="F67" s="4">
        <v>4084.49</v>
      </c>
    </row>
    <row r="68" spans="1:6" x14ac:dyDescent="0.3">
      <c r="A68" s="1" t="s">
        <v>58</v>
      </c>
      <c r="B68" s="3"/>
      <c r="C68" s="1"/>
      <c r="D68" s="52">
        <v>14000</v>
      </c>
      <c r="E68" s="4">
        <v>15500</v>
      </c>
      <c r="F68" s="4">
        <v>14895.58</v>
      </c>
    </row>
    <row r="69" spans="1:6" x14ac:dyDescent="0.3">
      <c r="A69" s="1" t="s">
        <v>59</v>
      </c>
      <c r="B69" s="3"/>
      <c r="C69" s="1"/>
      <c r="D69" s="52">
        <v>5000</v>
      </c>
      <c r="E69" s="4">
        <v>6000</v>
      </c>
      <c r="F69" s="4">
        <v>4672.75</v>
      </c>
    </row>
    <row r="70" spans="1:6" x14ac:dyDescent="0.3">
      <c r="A70" s="1" t="s">
        <v>60</v>
      </c>
      <c r="B70" s="3"/>
      <c r="C70" s="1"/>
      <c r="D70" s="52">
        <v>1250</v>
      </c>
      <c r="E70" s="4">
        <v>3200</v>
      </c>
      <c r="F70" s="4">
        <v>930</v>
      </c>
    </row>
    <row r="71" spans="1:6" x14ac:dyDescent="0.3">
      <c r="A71" s="1" t="s">
        <v>158</v>
      </c>
      <c r="B71" s="3"/>
      <c r="C71" s="1"/>
      <c r="D71" s="52">
        <v>6200</v>
      </c>
      <c r="E71" s="4">
        <v>6200</v>
      </c>
      <c r="F71" s="4">
        <v>6659.27</v>
      </c>
    </row>
    <row r="72" spans="1:6" x14ac:dyDescent="0.3">
      <c r="A72" s="1" t="s">
        <v>62</v>
      </c>
      <c r="B72" s="3"/>
      <c r="C72" s="1"/>
      <c r="D72" s="52">
        <v>5450</v>
      </c>
      <c r="E72" s="4">
        <v>5200</v>
      </c>
      <c r="F72" s="4">
        <v>5000.04</v>
      </c>
    </row>
    <row r="73" spans="1:6" x14ac:dyDescent="0.3">
      <c r="A73" s="1" t="s">
        <v>172</v>
      </c>
      <c r="B73" s="3"/>
      <c r="C73" s="1"/>
      <c r="D73" s="52">
        <v>1000</v>
      </c>
      <c r="E73" s="4">
        <v>1000</v>
      </c>
      <c r="F73" s="4">
        <v>1003.29</v>
      </c>
    </row>
    <row r="74" spans="1:6" x14ac:dyDescent="0.3">
      <c r="A74" s="1" t="s">
        <v>159</v>
      </c>
      <c r="B74" s="3"/>
      <c r="C74" s="1"/>
      <c r="D74" s="52">
        <v>5200</v>
      </c>
      <c r="E74" s="4">
        <v>5000</v>
      </c>
      <c r="F74" s="4">
        <v>3444.93</v>
      </c>
    </row>
    <row r="75" spans="1:6" x14ac:dyDescent="0.3">
      <c r="A75" s="1" t="s">
        <v>65</v>
      </c>
      <c r="B75" s="3"/>
      <c r="C75" s="1"/>
      <c r="D75" s="52">
        <v>6000</v>
      </c>
      <c r="E75" s="4">
        <v>7000</v>
      </c>
      <c r="F75" s="4">
        <v>6220.98</v>
      </c>
    </row>
    <row r="76" spans="1:6" x14ac:dyDescent="0.3">
      <c r="A76" s="1" t="s">
        <v>66</v>
      </c>
      <c r="B76" s="3"/>
      <c r="C76" s="1"/>
      <c r="D76" s="52">
        <v>4500</v>
      </c>
      <c r="E76" s="4">
        <v>6000</v>
      </c>
      <c r="F76" s="4">
        <v>3991.47</v>
      </c>
    </row>
    <row r="77" spans="1:6" x14ac:dyDescent="0.3">
      <c r="A77" s="1" t="s">
        <v>67</v>
      </c>
      <c r="B77" s="3"/>
      <c r="C77" s="1"/>
      <c r="D77" s="52">
        <v>700</v>
      </c>
      <c r="E77" s="4">
        <v>2500</v>
      </c>
      <c r="F77" s="4">
        <v>2383.2399999999998</v>
      </c>
    </row>
    <row r="78" spans="1:6" x14ac:dyDescent="0.3">
      <c r="A78" s="1" t="s">
        <v>160</v>
      </c>
      <c r="B78" s="3"/>
      <c r="C78" s="1"/>
      <c r="D78" s="52">
        <v>5000</v>
      </c>
      <c r="E78" s="4">
        <v>5000</v>
      </c>
      <c r="F78" s="4">
        <v>5417.57</v>
      </c>
    </row>
    <row r="79" spans="1:6" x14ac:dyDescent="0.3">
      <c r="A79" s="1" t="s">
        <v>176</v>
      </c>
      <c r="B79" s="3"/>
      <c r="C79" s="1"/>
      <c r="D79" s="52">
        <v>200</v>
      </c>
      <c r="E79" s="4"/>
      <c r="F79" s="4">
        <v>176.18</v>
      </c>
    </row>
    <row r="80" spans="1:6" x14ac:dyDescent="0.3">
      <c r="A80" s="1" t="s">
        <v>161</v>
      </c>
      <c r="B80" s="3"/>
      <c r="C80" s="1"/>
      <c r="D80" s="52">
        <v>1500</v>
      </c>
      <c r="E80" s="4">
        <v>1500</v>
      </c>
      <c r="F80" s="4">
        <v>1828.15</v>
      </c>
    </row>
    <row r="81" spans="1:6" x14ac:dyDescent="0.3">
      <c r="A81" s="1" t="s">
        <v>70</v>
      </c>
      <c r="B81" s="3"/>
      <c r="C81" s="1"/>
      <c r="D81" s="52">
        <v>0</v>
      </c>
      <c r="E81" s="4">
        <v>100</v>
      </c>
      <c r="F81" s="4">
        <v>25.08</v>
      </c>
    </row>
    <row r="82" spans="1:6" x14ac:dyDescent="0.3">
      <c r="A82" s="1" t="s">
        <v>177</v>
      </c>
      <c r="B82" s="3"/>
      <c r="C82" s="1"/>
      <c r="D82" s="52">
        <v>100</v>
      </c>
      <c r="E82" s="4">
        <v>100</v>
      </c>
      <c r="F82" s="4">
        <v>-0.46</v>
      </c>
    </row>
    <row r="83" spans="1:6" x14ac:dyDescent="0.3">
      <c r="A83" s="1" t="s">
        <v>72</v>
      </c>
      <c r="B83" s="3"/>
      <c r="C83" s="1"/>
      <c r="D83" s="53">
        <v>3750</v>
      </c>
      <c r="E83" s="13">
        <v>3750</v>
      </c>
      <c r="F83" s="13">
        <v>6060</v>
      </c>
    </row>
    <row r="84" spans="1:6" x14ac:dyDescent="0.3">
      <c r="A84" s="9" t="s">
        <v>73</v>
      </c>
      <c r="B84" s="3"/>
      <c r="C84" s="1"/>
      <c r="D84" s="4">
        <f>SUM(D57:D83)</f>
        <v>352260</v>
      </c>
      <c r="E84" s="4">
        <f>SUM(E57:E83)</f>
        <v>347510</v>
      </c>
      <c r="F84" s="4">
        <f>SUM(F57:F83)</f>
        <v>337958.55</v>
      </c>
    </row>
    <row r="85" spans="1:6" x14ac:dyDescent="0.3">
      <c r="A85" s="1"/>
      <c r="B85" s="1"/>
      <c r="C85" s="1"/>
      <c r="D85" s="1"/>
      <c r="E85" s="1"/>
      <c r="F85" s="1"/>
    </row>
    <row r="86" spans="1:6" x14ac:dyDescent="0.3">
      <c r="A86" s="9" t="s">
        <v>74</v>
      </c>
      <c r="B86" s="1"/>
      <c r="C86" s="1"/>
      <c r="D86" s="1"/>
      <c r="E86" s="1"/>
      <c r="F86" s="1"/>
    </row>
    <row r="87" spans="1:6" x14ac:dyDescent="0.3">
      <c r="A87" s="9" t="s">
        <v>75</v>
      </c>
      <c r="B87" s="1"/>
      <c r="C87" s="1"/>
      <c r="D87" s="1"/>
      <c r="F87" s="1"/>
    </row>
    <row r="88" spans="1:6" x14ac:dyDescent="0.3">
      <c r="A88" s="1" t="s">
        <v>70</v>
      </c>
      <c r="B88" s="1"/>
      <c r="C88" s="1"/>
      <c r="D88" s="4"/>
      <c r="E88" s="4">
        <v>500</v>
      </c>
      <c r="F88" s="4"/>
    </row>
    <row r="89" spans="1:6" x14ac:dyDescent="0.3">
      <c r="A89" s="1" t="s">
        <v>181</v>
      </c>
      <c r="B89" s="1"/>
      <c r="C89" s="1"/>
      <c r="D89" s="4">
        <v>26000</v>
      </c>
      <c r="E89" s="4">
        <v>21000</v>
      </c>
      <c r="F89" s="4">
        <v>18408.54</v>
      </c>
    </row>
    <row r="90" spans="1:6" x14ac:dyDescent="0.3">
      <c r="A90" s="1" t="s">
        <v>77</v>
      </c>
      <c r="B90" s="1"/>
      <c r="C90" s="1"/>
      <c r="D90" s="13"/>
      <c r="E90" s="13">
        <v>4500</v>
      </c>
      <c r="F90" s="13">
        <v>5866.58</v>
      </c>
    </row>
    <row r="91" spans="1:6" x14ac:dyDescent="0.3">
      <c r="A91" s="9" t="s">
        <v>78</v>
      </c>
      <c r="B91" s="1"/>
      <c r="C91" s="1"/>
      <c r="D91" s="4">
        <f>SUM(D87:D90)</f>
        <v>26000</v>
      </c>
      <c r="E91" s="4">
        <f>SUM(E87:E90)</f>
        <v>26000</v>
      </c>
      <c r="F91" s="4">
        <f>SUM(F87:F90)</f>
        <v>24275.120000000003</v>
      </c>
    </row>
    <row r="92" spans="1:6" x14ac:dyDescent="0.3">
      <c r="A92" s="1"/>
      <c r="B92" s="1"/>
      <c r="C92" s="1"/>
      <c r="D92" s="1"/>
      <c r="E92" s="1"/>
      <c r="F92" s="1"/>
    </row>
    <row r="93" spans="1:6" x14ac:dyDescent="0.3">
      <c r="A93" s="9" t="s">
        <v>79</v>
      </c>
      <c r="B93" s="1"/>
      <c r="C93" s="1"/>
      <c r="D93" s="1"/>
      <c r="E93" s="1"/>
      <c r="F93" s="1"/>
    </row>
    <row r="94" spans="1:6" x14ac:dyDescent="0.3">
      <c r="A94" s="1" t="s">
        <v>180</v>
      </c>
      <c r="B94" s="1"/>
      <c r="C94" s="1"/>
      <c r="D94" s="4">
        <v>8250</v>
      </c>
      <c r="E94" s="4">
        <v>8000</v>
      </c>
      <c r="F94" s="4">
        <v>8000</v>
      </c>
    </row>
    <row r="95" spans="1:6" x14ac:dyDescent="0.3">
      <c r="A95" s="1"/>
      <c r="B95" s="1"/>
      <c r="C95" s="1"/>
      <c r="D95" s="4"/>
      <c r="E95" s="4"/>
      <c r="F95" s="4"/>
    </row>
    <row r="96" spans="1:6" x14ac:dyDescent="0.3">
      <c r="A96" s="9" t="s">
        <v>81</v>
      </c>
      <c r="B96" s="1"/>
      <c r="C96" s="1"/>
      <c r="D96" s="4"/>
      <c r="E96" s="4"/>
      <c r="F96" s="4"/>
    </row>
    <row r="97" spans="1:6" x14ac:dyDescent="0.3">
      <c r="A97" s="1" t="s">
        <v>82</v>
      </c>
      <c r="B97" s="1"/>
      <c r="C97" s="1"/>
      <c r="D97" s="4">
        <v>2600</v>
      </c>
      <c r="E97" s="4">
        <v>2500</v>
      </c>
      <c r="F97" s="4">
        <v>2486.7600000000002</v>
      </c>
    </row>
    <row r="98" spans="1:6" x14ac:dyDescent="0.3">
      <c r="A98" s="1"/>
      <c r="B98" s="1"/>
      <c r="C98" s="1"/>
      <c r="D98" s="4"/>
      <c r="E98" s="4"/>
      <c r="F98" s="4"/>
    </row>
    <row r="99" spans="1:6" x14ac:dyDescent="0.3">
      <c r="A99" s="9" t="s">
        <v>83</v>
      </c>
      <c r="B99" s="1"/>
      <c r="C99" s="1"/>
      <c r="D99" s="4"/>
      <c r="E99" s="4"/>
      <c r="F99" s="4"/>
    </row>
    <row r="100" spans="1:6" x14ac:dyDescent="0.3">
      <c r="A100" s="1" t="s">
        <v>82</v>
      </c>
      <c r="B100" s="1"/>
      <c r="C100" s="1"/>
      <c r="D100" s="4">
        <v>3150</v>
      </c>
      <c r="E100" s="4">
        <v>3000</v>
      </c>
      <c r="F100" s="4">
        <v>3000</v>
      </c>
    </row>
    <row r="101" spans="1:6" x14ac:dyDescent="0.3">
      <c r="A101" s="1"/>
      <c r="B101" s="1"/>
      <c r="C101" s="1"/>
      <c r="D101" s="4"/>
      <c r="E101" s="4"/>
      <c r="F101" s="4"/>
    </row>
    <row r="102" spans="1:6" x14ac:dyDescent="0.3">
      <c r="A102" s="9" t="s">
        <v>84</v>
      </c>
      <c r="B102" s="1"/>
      <c r="C102" s="1"/>
      <c r="D102" s="4"/>
      <c r="E102" s="4"/>
      <c r="F102" s="4"/>
    </row>
    <row r="103" spans="1:6" x14ac:dyDescent="0.3">
      <c r="A103" s="1" t="s">
        <v>85</v>
      </c>
      <c r="B103" s="1"/>
      <c r="C103" s="1"/>
      <c r="D103" s="4">
        <v>57000</v>
      </c>
      <c r="E103" s="4">
        <v>57000</v>
      </c>
      <c r="F103" s="4">
        <v>43320.67</v>
      </c>
    </row>
    <row r="104" spans="1:6" x14ac:dyDescent="0.3">
      <c r="A104" s="1" t="s">
        <v>86</v>
      </c>
      <c r="B104" s="1"/>
      <c r="C104" s="1"/>
      <c r="D104" s="13">
        <v>19250</v>
      </c>
      <c r="E104" s="13">
        <v>18500</v>
      </c>
      <c r="F104" s="13">
        <v>18325.09</v>
      </c>
    </row>
    <row r="105" spans="1:6" x14ac:dyDescent="0.3">
      <c r="A105" s="57" t="s">
        <v>87</v>
      </c>
      <c r="B105" s="1"/>
      <c r="C105" s="1"/>
      <c r="D105" s="4">
        <f>SUM(D91:D104)</f>
        <v>116250</v>
      </c>
      <c r="E105" s="4">
        <f>SUM(E91:E104)</f>
        <v>115000</v>
      </c>
      <c r="F105" s="4">
        <f>SUM(F91:F104)</f>
        <v>99407.64</v>
      </c>
    </row>
    <row r="106" spans="1:6" x14ac:dyDescent="0.3">
      <c r="A106" s="1"/>
      <c r="B106" s="1"/>
      <c r="C106" s="1"/>
      <c r="D106" s="4"/>
      <c r="E106" s="4"/>
      <c r="F106" s="4"/>
    </row>
    <row r="107" spans="1:6" x14ac:dyDescent="0.3">
      <c r="A107" s="9" t="s">
        <v>88</v>
      </c>
      <c r="B107" s="1"/>
      <c r="C107" s="1"/>
      <c r="D107" s="4"/>
      <c r="E107" s="4"/>
      <c r="F107" s="4"/>
    </row>
    <row r="108" spans="1:6" x14ac:dyDescent="0.3">
      <c r="A108" s="1" t="s">
        <v>89</v>
      </c>
      <c r="B108" s="1"/>
      <c r="C108" s="1"/>
      <c r="D108" s="4">
        <v>3500</v>
      </c>
      <c r="E108" s="4">
        <v>5000</v>
      </c>
      <c r="F108" s="4">
        <v>3297.12</v>
      </c>
    </row>
    <row r="109" spans="1:6" x14ac:dyDescent="0.3">
      <c r="A109" s="1" t="s">
        <v>90</v>
      </c>
      <c r="B109" s="1"/>
      <c r="C109" s="1"/>
      <c r="D109" s="4">
        <v>250</v>
      </c>
      <c r="E109" s="4">
        <v>300</v>
      </c>
      <c r="F109" s="4">
        <v>118.7</v>
      </c>
    </row>
    <row r="110" spans="1:6" x14ac:dyDescent="0.3">
      <c r="A110" s="1" t="s">
        <v>178</v>
      </c>
      <c r="B110" s="1"/>
      <c r="C110" s="1"/>
      <c r="D110" s="4">
        <v>250</v>
      </c>
      <c r="E110" s="4">
        <v>300</v>
      </c>
      <c r="F110" s="4">
        <v>511.09</v>
      </c>
    </row>
    <row r="111" spans="1:6" x14ac:dyDescent="0.3">
      <c r="A111" s="1" t="s">
        <v>92</v>
      </c>
      <c r="B111" s="1"/>
      <c r="C111" s="1"/>
      <c r="D111" s="4">
        <v>250</v>
      </c>
      <c r="E111" s="4">
        <v>300</v>
      </c>
      <c r="F111" s="4"/>
    </row>
    <row r="112" spans="1:6" x14ac:dyDescent="0.3">
      <c r="A112" s="1" t="s">
        <v>93</v>
      </c>
      <c r="B112" s="1"/>
      <c r="C112" s="1"/>
      <c r="D112" s="4">
        <v>400</v>
      </c>
      <c r="E112" s="4">
        <v>400</v>
      </c>
      <c r="F112" s="4">
        <v>750.75</v>
      </c>
    </row>
    <row r="113" spans="1:6" x14ac:dyDescent="0.3">
      <c r="A113" s="1" t="s">
        <v>94</v>
      </c>
      <c r="B113" s="1"/>
      <c r="C113" s="1"/>
      <c r="D113" s="4">
        <v>1000</v>
      </c>
      <c r="E113" s="4">
        <v>1000</v>
      </c>
      <c r="F113" s="4">
        <v>536.13</v>
      </c>
    </row>
    <row r="114" spans="1:6" x14ac:dyDescent="0.3">
      <c r="A114" s="1" t="s">
        <v>95</v>
      </c>
      <c r="B114" s="1"/>
      <c r="C114" s="1"/>
      <c r="D114" s="4">
        <v>750</v>
      </c>
      <c r="E114" s="4">
        <v>1000</v>
      </c>
      <c r="F114" s="4">
        <v>1198.72</v>
      </c>
    </row>
    <row r="115" spans="1:6" x14ac:dyDescent="0.3">
      <c r="A115" s="1" t="s">
        <v>97</v>
      </c>
      <c r="B115" s="1"/>
      <c r="C115" s="1"/>
      <c r="D115" s="4">
        <v>2000</v>
      </c>
      <c r="E115" s="4">
        <v>4000</v>
      </c>
      <c r="F115" s="4">
        <v>3101.26</v>
      </c>
    </row>
    <row r="116" spans="1:6" x14ac:dyDescent="0.3">
      <c r="A116" s="1" t="s">
        <v>99</v>
      </c>
      <c r="B116" s="1"/>
      <c r="C116" s="1"/>
      <c r="D116" s="4">
        <v>1500</v>
      </c>
      <c r="E116" s="4">
        <v>6000</v>
      </c>
      <c r="F116" s="4">
        <v>4825.3</v>
      </c>
    </row>
    <row r="117" spans="1:6" x14ac:dyDescent="0.3">
      <c r="A117" s="1" t="s">
        <v>173</v>
      </c>
      <c r="B117" s="1"/>
      <c r="C117" s="1"/>
      <c r="D117" s="4"/>
      <c r="E117" s="4"/>
      <c r="F117" s="4">
        <v>653.25</v>
      </c>
    </row>
    <row r="118" spans="1:6" x14ac:dyDescent="0.3">
      <c r="A118" s="1" t="s">
        <v>101</v>
      </c>
      <c r="B118" s="1"/>
      <c r="C118" s="1"/>
      <c r="D118" s="4">
        <v>100</v>
      </c>
      <c r="E118" s="4">
        <v>200</v>
      </c>
      <c r="F118" s="4"/>
    </row>
    <row r="119" spans="1:6" x14ac:dyDescent="0.3">
      <c r="A119" s="1" t="s">
        <v>179</v>
      </c>
      <c r="B119" s="1"/>
      <c r="C119" s="1"/>
      <c r="D119" s="4">
        <v>100</v>
      </c>
      <c r="E119" s="4">
        <v>300</v>
      </c>
      <c r="F119" s="4"/>
    </row>
    <row r="120" spans="1:6" x14ac:dyDescent="0.3">
      <c r="A120" s="1" t="s">
        <v>103</v>
      </c>
      <c r="B120" s="1"/>
      <c r="C120" s="1"/>
      <c r="D120" s="4">
        <v>1000</v>
      </c>
      <c r="E120" s="4">
        <v>2500</v>
      </c>
      <c r="F120" s="4">
        <v>3223.32</v>
      </c>
    </row>
    <row r="121" spans="1:6" x14ac:dyDescent="0.3">
      <c r="A121" s="1" t="s">
        <v>162</v>
      </c>
      <c r="B121" s="1"/>
      <c r="C121" s="1"/>
      <c r="D121" s="4"/>
      <c r="E121" s="4">
        <v>4000</v>
      </c>
      <c r="F121" s="4"/>
    </row>
    <row r="122" spans="1:6" x14ac:dyDescent="0.3">
      <c r="A122" s="1" t="s">
        <v>104</v>
      </c>
      <c r="B122" s="1"/>
      <c r="C122" s="1"/>
      <c r="D122" s="4"/>
      <c r="E122" s="4"/>
      <c r="F122" s="4">
        <v>5125.18</v>
      </c>
    </row>
    <row r="123" spans="1:6" x14ac:dyDescent="0.3">
      <c r="A123" s="1" t="s">
        <v>70</v>
      </c>
      <c r="B123" s="1"/>
      <c r="C123" s="1"/>
      <c r="D123" s="13">
        <v>500</v>
      </c>
      <c r="E123" s="13">
        <v>475</v>
      </c>
      <c r="F123" s="13">
        <v>146.96</v>
      </c>
    </row>
    <row r="124" spans="1:6" x14ac:dyDescent="0.3">
      <c r="A124" s="9" t="s">
        <v>106</v>
      </c>
      <c r="B124" s="1"/>
      <c r="C124" s="1"/>
      <c r="D124" s="4">
        <f>SUM(D108:D123)</f>
        <v>11600</v>
      </c>
      <c r="E124" s="4">
        <f>SUM(E108:E123)</f>
        <v>25775</v>
      </c>
      <c r="F124" s="4">
        <f>SUM(F108:F123)</f>
        <v>23487.78</v>
      </c>
    </row>
    <row r="125" spans="1:6" x14ac:dyDescent="0.3">
      <c r="A125" s="9"/>
      <c r="B125" s="1"/>
      <c r="C125" s="1"/>
      <c r="D125" s="4"/>
      <c r="E125" s="4"/>
      <c r="F125" s="4"/>
    </row>
    <row r="126" spans="1:6" x14ac:dyDescent="0.3">
      <c r="A126" s="9" t="s">
        <v>107</v>
      </c>
      <c r="B126" s="1"/>
      <c r="C126" s="1"/>
      <c r="D126" s="4"/>
      <c r="E126" s="4"/>
      <c r="F126" s="4"/>
    </row>
    <row r="127" spans="1:6" x14ac:dyDescent="0.3">
      <c r="A127" s="1" t="s">
        <v>108</v>
      </c>
      <c r="B127" s="1"/>
      <c r="C127" s="1"/>
      <c r="D127" s="4">
        <v>3350</v>
      </c>
      <c r="E127" s="4">
        <v>2700</v>
      </c>
      <c r="F127" s="4">
        <v>2950.12</v>
      </c>
    </row>
    <row r="128" spans="1:6" x14ac:dyDescent="0.3">
      <c r="A128" s="1" t="s">
        <v>109</v>
      </c>
      <c r="B128" s="1"/>
      <c r="C128" s="1"/>
      <c r="D128" s="4">
        <v>7950</v>
      </c>
      <c r="E128" s="4">
        <v>7600</v>
      </c>
      <c r="F128" s="4">
        <v>7600</v>
      </c>
    </row>
    <row r="129" spans="1:6" x14ac:dyDescent="0.3">
      <c r="A129" s="1" t="s">
        <v>182</v>
      </c>
      <c r="B129" s="1"/>
      <c r="C129" s="1"/>
      <c r="D129" s="4">
        <v>4000</v>
      </c>
      <c r="E129" s="4">
        <v>4500</v>
      </c>
      <c r="F129" s="4">
        <v>4392.0200000000004</v>
      </c>
    </row>
    <row r="130" spans="1:6" x14ac:dyDescent="0.3">
      <c r="A130" s="1" t="s">
        <v>112</v>
      </c>
      <c r="B130" s="1"/>
      <c r="C130" s="1"/>
      <c r="D130" s="4">
        <v>800</v>
      </c>
      <c r="E130" s="4">
        <v>200</v>
      </c>
      <c r="F130" s="4"/>
    </row>
    <row r="131" spans="1:6" x14ac:dyDescent="0.3">
      <c r="A131" s="1" t="s">
        <v>113</v>
      </c>
      <c r="B131" s="1"/>
      <c r="C131" s="1"/>
      <c r="D131" s="4">
        <v>300</v>
      </c>
      <c r="E131" s="4">
        <v>200</v>
      </c>
      <c r="F131" s="4">
        <v>400</v>
      </c>
    </row>
    <row r="132" spans="1:6" x14ac:dyDescent="0.3">
      <c r="A132" s="1" t="s">
        <v>114</v>
      </c>
      <c r="B132" s="1"/>
      <c r="C132" s="1"/>
      <c r="D132" s="13">
        <v>3000</v>
      </c>
      <c r="E132" s="13">
        <v>3000</v>
      </c>
      <c r="F132" s="13">
        <v>4367.42</v>
      </c>
    </row>
    <row r="133" spans="1:6" x14ac:dyDescent="0.3">
      <c r="A133" s="9" t="s">
        <v>115</v>
      </c>
      <c r="B133" s="1"/>
      <c r="C133" s="1"/>
      <c r="D133" s="4">
        <f>SUM(D127:D132)</f>
        <v>19400</v>
      </c>
      <c r="E133" s="4">
        <f>SUM(E127:E132)</f>
        <v>18200</v>
      </c>
      <c r="F133" s="4">
        <f>SUM(F127:F132)</f>
        <v>19709.559999999998</v>
      </c>
    </row>
    <row r="134" spans="1:6" x14ac:dyDescent="0.3">
      <c r="A134" s="1"/>
      <c r="B134" s="1"/>
      <c r="C134" s="1"/>
      <c r="D134" s="4"/>
      <c r="E134" s="4"/>
      <c r="F134" s="4"/>
    </row>
    <row r="135" spans="1:6" x14ac:dyDescent="0.3">
      <c r="A135" s="9" t="s">
        <v>116</v>
      </c>
      <c r="B135" s="1"/>
      <c r="C135" s="1"/>
      <c r="D135" s="4"/>
      <c r="E135" s="4"/>
      <c r="F135" s="4"/>
    </row>
    <row r="136" spans="1:6" x14ac:dyDescent="0.3">
      <c r="A136" s="1" t="s">
        <v>58</v>
      </c>
      <c r="B136" s="1"/>
      <c r="C136" s="1"/>
      <c r="D136" s="4">
        <v>30500</v>
      </c>
      <c r="E136" s="4">
        <v>31000</v>
      </c>
      <c r="F136" s="4">
        <v>31627.49</v>
      </c>
    </row>
    <row r="137" spans="1:6" x14ac:dyDescent="0.3">
      <c r="A137" s="1" t="s">
        <v>117</v>
      </c>
      <c r="B137" s="1"/>
      <c r="C137" s="1"/>
      <c r="D137" s="4">
        <v>26450</v>
      </c>
      <c r="E137" s="4">
        <v>24165</v>
      </c>
      <c r="F137" s="4">
        <v>24165</v>
      </c>
    </row>
    <row r="138" spans="1:6" x14ac:dyDescent="0.3">
      <c r="A138" s="1" t="s">
        <v>118</v>
      </c>
      <c r="B138" s="1"/>
      <c r="C138" s="1"/>
      <c r="D138" s="13">
        <v>3000</v>
      </c>
      <c r="E138" s="13">
        <v>3000</v>
      </c>
      <c r="F138" s="13">
        <v>3000</v>
      </c>
    </row>
    <row r="139" spans="1:6" x14ac:dyDescent="0.3">
      <c r="A139" s="9" t="s">
        <v>183</v>
      </c>
      <c r="B139" s="1"/>
      <c r="C139" s="1"/>
      <c r="D139" s="4">
        <f>SUM(D136:D138)</f>
        <v>59950</v>
      </c>
      <c r="E139" s="4">
        <f>SUM(E136:E138)</f>
        <v>58165</v>
      </c>
      <c r="F139" s="4">
        <f>SUM(F136:F138)</f>
        <v>58792.490000000005</v>
      </c>
    </row>
    <row r="140" spans="1:6" x14ac:dyDescent="0.3">
      <c r="A140" s="1" t="s">
        <v>120</v>
      </c>
      <c r="B140" s="1"/>
      <c r="C140" s="1"/>
      <c r="D140" s="4"/>
      <c r="E140" s="4"/>
      <c r="F140" s="4"/>
    </row>
    <row r="141" spans="1:6" x14ac:dyDescent="0.3">
      <c r="A141" s="16" t="s">
        <v>121</v>
      </c>
      <c r="B141" s="1"/>
      <c r="C141" s="1"/>
      <c r="D141" s="4"/>
      <c r="E141" s="4"/>
      <c r="F141" s="4"/>
    </row>
    <row r="142" spans="1:6" x14ac:dyDescent="0.3">
      <c r="A142" t="s">
        <v>122</v>
      </c>
      <c r="B142" s="1"/>
      <c r="C142" s="1"/>
      <c r="D142" s="4">
        <f>D39</f>
        <v>0</v>
      </c>
      <c r="E142" s="4">
        <f>E38</f>
        <v>2050</v>
      </c>
      <c r="F142" s="4">
        <v>1953.59</v>
      </c>
    </row>
    <row r="143" spans="1:6" x14ac:dyDescent="0.3">
      <c r="A143" t="s">
        <v>123</v>
      </c>
      <c r="B143" s="1"/>
      <c r="C143" s="1"/>
      <c r="D143" s="6">
        <f>D43</f>
        <v>0</v>
      </c>
      <c r="E143" s="6">
        <f>E42</f>
        <v>3075</v>
      </c>
      <c r="F143" s="4">
        <v>2930.36</v>
      </c>
    </row>
    <row r="144" spans="1:6" x14ac:dyDescent="0.3">
      <c r="A144" s="5" t="s">
        <v>124</v>
      </c>
      <c r="B144" s="1"/>
      <c r="C144" s="1"/>
      <c r="D144" s="17">
        <v>0</v>
      </c>
      <c r="E144" s="17">
        <v>0</v>
      </c>
      <c r="F144" s="13">
        <v>15386</v>
      </c>
    </row>
    <row r="145" spans="1:6" x14ac:dyDescent="0.3">
      <c r="A145" s="16" t="s">
        <v>125</v>
      </c>
      <c r="B145" s="1"/>
      <c r="C145" s="1"/>
      <c r="D145">
        <f>SUM(D142:D144)</f>
        <v>0</v>
      </c>
      <c r="E145">
        <f>SUM(E142:E144)</f>
        <v>5125</v>
      </c>
      <c r="F145">
        <f>SUM(F142:F144)</f>
        <v>20269.95</v>
      </c>
    </row>
    <row r="146" spans="1:6" x14ac:dyDescent="0.3">
      <c r="B146" s="1"/>
      <c r="C146" s="1"/>
      <c r="F146" s="1"/>
    </row>
    <row r="147" spans="1:6" ht="16.2" thickBot="1" x14ac:dyDescent="0.35">
      <c r="A147" s="16" t="s">
        <v>126</v>
      </c>
      <c r="B147" s="1"/>
      <c r="C147" s="1"/>
      <c r="D147" s="18">
        <f>D84+D105+D124+D133+D139+D145</f>
        <v>559460</v>
      </c>
      <c r="E147" s="18">
        <f>E84+E105+E124+E133+E139+E145</f>
        <v>569775</v>
      </c>
      <c r="F147" s="15">
        <f>F84+F105+F124+F133+F139+F145</f>
        <v>559625.97</v>
      </c>
    </row>
    <row r="148" spans="1:6" ht="16.2" thickTop="1" x14ac:dyDescent="0.3">
      <c r="B148" s="1"/>
      <c r="C148" s="1"/>
      <c r="F148" s="1"/>
    </row>
    <row r="149" spans="1:6" x14ac:dyDescent="0.3">
      <c r="B149" s="1"/>
      <c r="C149" s="1"/>
      <c r="F149" s="1"/>
    </row>
    <row r="150" spans="1:6" x14ac:dyDescent="0.3">
      <c r="A150" s="16" t="s">
        <v>127</v>
      </c>
      <c r="B150" s="1"/>
      <c r="C150" s="1"/>
      <c r="F150" s="1"/>
    </row>
    <row r="151" spans="1:6" ht="16.2" thickBot="1" x14ac:dyDescent="0.35">
      <c r="A151" s="16" t="s">
        <v>128</v>
      </c>
      <c r="B151" s="1"/>
      <c r="C151" s="1"/>
      <c r="D151" s="18">
        <f>D53-D147</f>
        <v>265</v>
      </c>
      <c r="E151" s="18">
        <f>E53-E147-E148</f>
        <v>0</v>
      </c>
      <c r="F151" s="15">
        <f>F53-F147-F148</f>
        <v>-5910.5799999999581</v>
      </c>
    </row>
    <row r="152" spans="1:6" ht="16.2" thickTop="1" x14ac:dyDescent="0.3">
      <c r="B152" s="1"/>
      <c r="C152" s="1"/>
      <c r="F152" s="1"/>
    </row>
    <row r="153" spans="1:6" x14ac:dyDescent="0.3">
      <c r="B153" s="1"/>
      <c r="C153" s="1"/>
      <c r="F153" s="1"/>
    </row>
    <row r="154" spans="1:6" x14ac:dyDescent="0.3">
      <c r="A154" s="19" t="s">
        <v>129</v>
      </c>
      <c r="B154" s="14"/>
      <c r="C154" s="14"/>
      <c r="D154" s="20"/>
      <c r="E154" s="20"/>
      <c r="F154" s="14"/>
    </row>
    <row r="155" spans="1:6" x14ac:dyDescent="0.3">
      <c r="A155" t="s">
        <v>130</v>
      </c>
      <c r="B155" s="1"/>
      <c r="C155" s="1"/>
      <c r="F155" s="1"/>
    </row>
    <row r="156" spans="1:6" x14ac:dyDescent="0.3">
      <c r="A156" s="21">
        <v>35339</v>
      </c>
      <c r="B156" s="1"/>
      <c r="C156" s="1"/>
      <c r="D156" s="2"/>
      <c r="E156" s="2"/>
      <c r="F156" s="2">
        <v>45972.6</v>
      </c>
    </row>
    <row r="157" spans="1:6" x14ac:dyDescent="0.3">
      <c r="A157" s="21">
        <v>35704</v>
      </c>
      <c r="B157" s="1"/>
      <c r="C157" s="1"/>
      <c r="D157" s="2"/>
      <c r="E157" s="2">
        <f>F170</f>
        <v>60443.520000000004</v>
      </c>
      <c r="F157" s="2" t="s">
        <v>10</v>
      </c>
    </row>
    <row r="158" spans="1:6" x14ac:dyDescent="0.3">
      <c r="A158" s="21">
        <v>36069</v>
      </c>
      <c r="B158" s="1"/>
      <c r="C158" s="1"/>
      <c r="D158" s="2">
        <f>E170</f>
        <v>56243.520000000004</v>
      </c>
      <c r="E158" s="2" t="s">
        <v>10</v>
      </c>
      <c r="F158" s="2"/>
    </row>
    <row r="159" spans="1:6" x14ac:dyDescent="0.3">
      <c r="B159" s="1"/>
      <c r="C159" s="1"/>
      <c r="F159" s="1"/>
    </row>
    <row r="160" spans="1:6" x14ac:dyDescent="0.3">
      <c r="A160" s="16" t="s">
        <v>134</v>
      </c>
      <c r="B160" s="1"/>
      <c r="C160" s="1"/>
      <c r="F160" s="1"/>
    </row>
    <row r="161" spans="1:6" x14ac:dyDescent="0.3">
      <c r="A161" t="str">
        <f>$A$25</f>
        <v>FY 1996-1997</v>
      </c>
      <c r="B161" s="3">
        <f>B25</f>
        <v>20500</v>
      </c>
      <c r="C161" s="2">
        <v>1.35</v>
      </c>
      <c r="D161" s="1"/>
      <c r="E161" s="1"/>
      <c r="F161" s="1">
        <v>26373.279999999999</v>
      </c>
    </row>
    <row r="162" spans="1:6" x14ac:dyDescent="0.3">
      <c r="A162" t="str">
        <f>$A$26</f>
        <v>FY 1997-1998</v>
      </c>
      <c r="B162" s="3">
        <f>B26</f>
        <v>20500</v>
      </c>
      <c r="C162" s="2">
        <v>1.35</v>
      </c>
      <c r="D162" s="1"/>
      <c r="E162" s="1">
        <f>B162*C162</f>
        <v>27675.000000000004</v>
      </c>
      <c r="F162" s="1"/>
    </row>
    <row r="163" spans="1:6" x14ac:dyDescent="0.3">
      <c r="A163" t="str">
        <f>$A$27</f>
        <v>FY 1998-1999</v>
      </c>
      <c r="B163" s="3">
        <f>B27</f>
        <v>19500</v>
      </c>
      <c r="C163" s="2">
        <v>0.9</v>
      </c>
      <c r="D163" s="14">
        <f>B163*C163</f>
        <v>17550</v>
      </c>
      <c r="E163" s="14"/>
      <c r="F163" s="14"/>
    </row>
    <row r="164" spans="1:6" x14ac:dyDescent="0.3">
      <c r="A164" t="s">
        <v>135</v>
      </c>
      <c r="B164" s="1"/>
      <c r="C164" s="1"/>
      <c r="D164">
        <f>SUM(D158:D163)</f>
        <v>73793.52</v>
      </c>
      <c r="E164">
        <f>SUM(E157:E162)</f>
        <v>88118.52</v>
      </c>
      <c r="F164" s="1">
        <f>SUM(F156:F161)</f>
        <v>72345.88</v>
      </c>
    </row>
    <row r="165" spans="1:6" x14ac:dyDescent="0.3">
      <c r="B165" s="1"/>
      <c r="C165" s="1"/>
      <c r="F165" s="1"/>
    </row>
    <row r="166" spans="1:6" x14ac:dyDescent="0.3">
      <c r="A166" s="16" t="s">
        <v>136</v>
      </c>
      <c r="B166" s="1"/>
      <c r="C166" s="1"/>
      <c r="F166" s="1"/>
    </row>
    <row r="167" spans="1:6" x14ac:dyDescent="0.3">
      <c r="A167" t="s">
        <v>139</v>
      </c>
      <c r="B167" s="3">
        <v>50</v>
      </c>
      <c r="C167" s="2">
        <v>425</v>
      </c>
      <c r="F167" s="1">
        <v>11902.36</v>
      </c>
    </row>
    <row r="168" spans="1:6" x14ac:dyDescent="0.3">
      <c r="A168" t="s">
        <v>163</v>
      </c>
      <c r="B168" s="3">
        <v>51</v>
      </c>
      <c r="C168" s="2">
        <v>625</v>
      </c>
      <c r="E168">
        <f>B168*C168</f>
        <v>31875</v>
      </c>
      <c r="F168" s="1"/>
    </row>
    <row r="169" spans="1:6" x14ac:dyDescent="0.3">
      <c r="A169" t="s">
        <v>171</v>
      </c>
      <c r="B169" s="3">
        <v>51</v>
      </c>
      <c r="C169" s="2">
        <v>250</v>
      </c>
      <c r="D169" s="17">
        <f>B169*C169</f>
        <v>12750</v>
      </c>
      <c r="E169" s="17"/>
      <c r="F169" s="14"/>
    </row>
    <row r="170" spans="1:6" ht="16.2" thickBot="1" x14ac:dyDescent="0.35">
      <c r="A170" s="16" t="s">
        <v>140</v>
      </c>
      <c r="B170" s="1"/>
      <c r="C170" s="1"/>
      <c r="D170" s="18">
        <f>D164-D169</f>
        <v>61043.520000000004</v>
      </c>
      <c r="E170" s="18">
        <f>E164-E168</f>
        <v>56243.520000000004</v>
      </c>
      <c r="F170" s="15">
        <f>F164-F167</f>
        <v>60443.520000000004</v>
      </c>
    </row>
    <row r="171" spans="1:6" ht="16.2" thickTop="1" x14ac:dyDescent="0.3">
      <c r="A171" s="16"/>
      <c r="B171" s="1"/>
      <c r="C171" s="1"/>
      <c r="F171" s="1"/>
    </row>
    <row r="172" spans="1:6" x14ac:dyDescent="0.3">
      <c r="A172" s="16"/>
      <c r="B172" s="1"/>
      <c r="C172" s="1"/>
      <c r="F172" s="1"/>
    </row>
    <row r="173" spans="1:6" x14ac:dyDescent="0.3">
      <c r="A173" s="16"/>
      <c r="B173" s="1"/>
      <c r="C173" s="1"/>
      <c r="F173" s="1"/>
    </row>
    <row r="174" spans="1:6" x14ac:dyDescent="0.3">
      <c r="A174" s="19" t="s">
        <v>141</v>
      </c>
      <c r="B174" s="14"/>
      <c r="C174" s="14"/>
      <c r="D174" s="20"/>
      <c r="E174" s="20"/>
      <c r="F174" s="14"/>
    </row>
    <row r="175" spans="1:6" x14ac:dyDescent="0.3">
      <c r="A175" t="s">
        <v>130</v>
      </c>
      <c r="B175" s="1"/>
      <c r="C175" s="1"/>
      <c r="F175" s="1"/>
    </row>
    <row r="176" spans="1:6" x14ac:dyDescent="0.3">
      <c r="A176" s="21">
        <f>A156</f>
        <v>35339</v>
      </c>
      <c r="B176" s="1"/>
      <c r="C176" s="1"/>
      <c r="D176" s="2"/>
      <c r="E176" s="2"/>
      <c r="F176" s="2">
        <v>8221.3799999999992</v>
      </c>
    </row>
    <row r="177" spans="1:6" x14ac:dyDescent="0.3">
      <c r="A177" s="21">
        <f>A157</f>
        <v>35704</v>
      </c>
      <c r="B177" s="1"/>
      <c r="C177" s="1"/>
      <c r="D177" s="2"/>
      <c r="E177" s="2">
        <f>F190</f>
        <v>8221.3799999999992</v>
      </c>
      <c r="F177" s="2"/>
    </row>
    <row r="178" spans="1:6" x14ac:dyDescent="0.3">
      <c r="A178" s="21">
        <f>A158</f>
        <v>36069</v>
      </c>
      <c r="B178" s="1"/>
      <c r="C178" s="1"/>
      <c r="D178" s="2">
        <f>E190</f>
        <v>8221.3799999999992</v>
      </c>
      <c r="E178" s="2"/>
      <c r="F178" s="2"/>
    </row>
    <row r="179" spans="1:6" x14ac:dyDescent="0.3">
      <c r="B179" s="1"/>
      <c r="C179" s="1"/>
      <c r="F179" s="1"/>
    </row>
    <row r="180" spans="1:6" x14ac:dyDescent="0.3">
      <c r="A180" s="16" t="s">
        <v>134</v>
      </c>
      <c r="B180" s="1"/>
      <c r="C180" s="1"/>
      <c r="F180" s="1"/>
    </row>
    <row r="181" spans="1:6" x14ac:dyDescent="0.3">
      <c r="A181" t="s">
        <v>10</v>
      </c>
      <c r="B181" s="1"/>
      <c r="C181" s="1"/>
      <c r="F181" s="1"/>
    </row>
    <row r="182" spans="1:6" x14ac:dyDescent="0.3">
      <c r="A182" t="str">
        <f>$A$25</f>
        <v>FY 1996-1997</v>
      </c>
      <c r="B182" s="3">
        <f>B25</f>
        <v>20500</v>
      </c>
      <c r="C182" s="2">
        <v>0.2</v>
      </c>
      <c r="F182">
        <v>3907.15</v>
      </c>
    </row>
    <row r="183" spans="1:6" x14ac:dyDescent="0.3">
      <c r="A183" t="str">
        <f>$A$26</f>
        <v>FY 1997-1998</v>
      </c>
      <c r="B183" s="3">
        <f>B26</f>
        <v>20500</v>
      </c>
      <c r="C183" s="2">
        <v>0.2</v>
      </c>
      <c r="E183">
        <f>B183*C183</f>
        <v>4100</v>
      </c>
    </row>
    <row r="184" spans="1:6" x14ac:dyDescent="0.3">
      <c r="A184" t="str">
        <f>$A$27</f>
        <v>FY 1998-1999</v>
      </c>
      <c r="B184" s="3">
        <v>19500</v>
      </c>
      <c r="C184" s="2">
        <v>0.25</v>
      </c>
      <c r="D184" s="13">
        <f>B184*C184</f>
        <v>4875</v>
      </c>
      <c r="E184" s="17"/>
      <c r="F184" s="17"/>
    </row>
    <row r="185" spans="1:6" x14ac:dyDescent="0.3">
      <c r="A185" t="s">
        <v>135</v>
      </c>
      <c r="B185" s="1"/>
      <c r="C185" s="1"/>
      <c r="D185">
        <f>SUM(D178:D184)</f>
        <v>13096.38</v>
      </c>
      <c r="E185">
        <f>SUM(E177:E183)</f>
        <v>12321.38</v>
      </c>
      <c r="F185">
        <f>SUM(F176:F182)</f>
        <v>12128.529999999999</v>
      </c>
    </row>
    <row r="186" spans="1:6" x14ac:dyDescent="0.3">
      <c r="B186" s="1"/>
      <c r="C186" s="1"/>
    </row>
    <row r="187" spans="1:6" x14ac:dyDescent="0.3">
      <c r="A187" s="16" t="s">
        <v>136</v>
      </c>
      <c r="B187" s="1"/>
      <c r="C187" s="1"/>
    </row>
    <row r="188" spans="1:6" x14ac:dyDescent="0.3">
      <c r="A188" t="s">
        <v>164</v>
      </c>
      <c r="B188" s="1"/>
      <c r="C188" s="1"/>
      <c r="D188" s="17">
        <f>+D184</f>
        <v>4875</v>
      </c>
      <c r="E188" s="17">
        <f>+E183</f>
        <v>4100</v>
      </c>
      <c r="F188" s="17">
        <v>3907.15</v>
      </c>
    </row>
    <row r="190" spans="1:6" ht="16.2" thickBot="1" x14ac:dyDescent="0.35">
      <c r="A190" s="16" t="s">
        <v>140</v>
      </c>
      <c r="B190" s="1"/>
      <c r="C190" s="1"/>
      <c r="D190" s="18">
        <f>D185-D188</f>
        <v>8221.3799999999992</v>
      </c>
      <c r="E190" s="18">
        <f>E185-E188</f>
        <v>8221.3799999999992</v>
      </c>
      <c r="F190" s="18">
        <f>F185-F188</f>
        <v>8221.3799999999992</v>
      </c>
    </row>
    <row r="191" spans="1:6" ht="16.2" thickTop="1" x14ac:dyDescent="0.3">
      <c r="B191" s="1"/>
      <c r="C191" s="1"/>
    </row>
    <row r="192" spans="1:6" x14ac:dyDescent="0.3">
      <c r="B192" s="1"/>
      <c r="C192" s="1"/>
    </row>
    <row r="193" spans="1:6" x14ac:dyDescent="0.3">
      <c r="B193" s="1"/>
      <c r="C193" s="1"/>
    </row>
    <row r="194" spans="1:6" x14ac:dyDescent="0.3">
      <c r="B194" s="1"/>
      <c r="C194" s="1"/>
    </row>
    <row r="195" spans="1:6" x14ac:dyDescent="0.3">
      <c r="B195" s="1"/>
      <c r="C195" s="1"/>
    </row>
    <row r="196" spans="1:6" x14ac:dyDescent="0.3">
      <c r="B196" s="1"/>
      <c r="C196" s="1"/>
    </row>
    <row r="197" spans="1:6" x14ac:dyDescent="0.3">
      <c r="A197" s="19" t="s">
        <v>143</v>
      </c>
      <c r="B197" s="14"/>
      <c r="C197" s="14"/>
      <c r="D197" s="20"/>
      <c r="E197" s="20"/>
      <c r="F197" s="20"/>
    </row>
    <row r="198" spans="1:6" x14ac:dyDescent="0.3">
      <c r="B198" s="1"/>
      <c r="C198" s="1"/>
    </row>
    <row r="199" spans="1:6" x14ac:dyDescent="0.3">
      <c r="A199" t="s">
        <v>144</v>
      </c>
      <c r="B199" s="1"/>
      <c r="C199" s="1"/>
      <c r="D199" s="2">
        <f>C27</f>
        <v>21.1</v>
      </c>
      <c r="E199" s="2">
        <f>C26</f>
        <v>20.45</v>
      </c>
      <c r="F199" s="2">
        <v>19.75</v>
      </c>
    </row>
    <row r="200" spans="1:6" x14ac:dyDescent="0.3">
      <c r="B200" s="1"/>
      <c r="C200" s="1"/>
    </row>
    <row r="201" spans="1:6" x14ac:dyDescent="0.3">
      <c r="A201" t="s">
        <v>122</v>
      </c>
      <c r="B201" s="1"/>
      <c r="C201" s="1"/>
      <c r="D201" s="4">
        <f>C39</f>
        <v>0</v>
      </c>
      <c r="E201" s="4">
        <f>C38</f>
        <v>0.1</v>
      </c>
      <c r="F201" s="4">
        <v>0.15</v>
      </c>
    </row>
    <row r="202" spans="1:6" x14ac:dyDescent="0.3">
      <c r="B202" s="1"/>
      <c r="C202" s="1"/>
      <c r="D202" s="4"/>
      <c r="E202" s="4"/>
      <c r="F202" s="4"/>
    </row>
    <row r="203" spans="1:6" x14ac:dyDescent="0.3">
      <c r="A203" t="s">
        <v>145</v>
      </c>
      <c r="B203" s="1"/>
      <c r="C203" s="1"/>
      <c r="D203" s="4">
        <f>C43</f>
        <v>0</v>
      </c>
      <c r="E203" s="4">
        <f>C42</f>
        <v>0.15</v>
      </c>
      <c r="F203" s="4">
        <v>0.1</v>
      </c>
    </row>
    <row r="204" spans="1:6" x14ac:dyDescent="0.3">
      <c r="B204" s="1"/>
      <c r="C204" s="1"/>
      <c r="D204" s="4"/>
      <c r="E204" s="4"/>
      <c r="F204" s="4"/>
    </row>
    <row r="205" spans="1:6" x14ac:dyDescent="0.3">
      <c r="A205" t="s">
        <v>146</v>
      </c>
      <c r="B205" s="1"/>
      <c r="C205" s="1"/>
      <c r="D205" s="4">
        <f>C49</f>
        <v>2.75</v>
      </c>
      <c r="E205" s="4">
        <f>C47</f>
        <v>2.75</v>
      </c>
      <c r="F205" s="4">
        <v>2.4500000000000002</v>
      </c>
    </row>
    <row r="206" spans="1:6" x14ac:dyDescent="0.3">
      <c r="B206" s="1"/>
      <c r="C206" s="1"/>
      <c r="D206" s="4"/>
      <c r="E206" s="4"/>
      <c r="F206" s="4"/>
    </row>
    <row r="207" spans="1:6" x14ac:dyDescent="0.3">
      <c r="A207" t="s">
        <v>147</v>
      </c>
      <c r="B207" s="1"/>
      <c r="C207" s="1"/>
      <c r="D207" s="4">
        <f>C163</f>
        <v>0.9</v>
      </c>
      <c r="E207" s="4">
        <f>C162</f>
        <v>1.35</v>
      </c>
      <c r="F207" s="4">
        <v>1.35</v>
      </c>
    </row>
    <row r="208" spans="1:6" x14ac:dyDescent="0.3">
      <c r="B208" s="1"/>
      <c r="C208" s="1"/>
      <c r="D208" s="4"/>
      <c r="E208" s="4"/>
      <c r="F208" s="4"/>
    </row>
    <row r="209" spans="1:6" x14ac:dyDescent="0.3">
      <c r="A209" t="s">
        <v>148</v>
      </c>
      <c r="B209" s="1"/>
      <c r="C209" s="1"/>
      <c r="D209" s="51">
        <f>C184</f>
        <v>0.25</v>
      </c>
      <c r="E209" s="51">
        <f>C183</f>
        <v>0.2</v>
      </c>
      <c r="F209" s="51">
        <v>0.2</v>
      </c>
    </row>
    <row r="210" spans="1:6" x14ac:dyDescent="0.3">
      <c r="B210" s="1"/>
      <c r="C210" s="1"/>
    </row>
    <row r="211" spans="1:6" ht="16.2" thickBot="1" x14ac:dyDescent="0.35">
      <c r="A211" s="16" t="s">
        <v>149</v>
      </c>
      <c r="B211" s="1"/>
      <c r="C211" s="1"/>
      <c r="D211" s="18">
        <f>SUM(D199:D209)</f>
        <v>25</v>
      </c>
      <c r="E211" s="18">
        <f>SUM(E199:E209)</f>
        <v>25</v>
      </c>
      <c r="F211" s="18">
        <f>SUM(F199:F209)</f>
        <v>24</v>
      </c>
    </row>
    <row r="212" spans="1:6" ht="16.2" thickTop="1" x14ac:dyDescent="0.3"/>
    <row r="214" spans="1:6" x14ac:dyDescent="0.3">
      <c r="A214" t="s">
        <v>184</v>
      </c>
    </row>
    <row r="215" spans="1:6" x14ac:dyDescent="0.3">
      <c r="A215" s="21">
        <f>+E2</f>
        <v>35946</v>
      </c>
    </row>
  </sheetData>
  <phoneticPr fontId="0" type="noConversion"/>
  <pageMargins left="0.75" right="0.75" top="1" bottom="1" header="0.5" footer="0.5"/>
  <pageSetup scale="80" orientation="portrait" r:id="rId1"/>
  <headerFooter alignWithMargins="0">
    <oddFooter>&amp;L&amp;"Arial,Regular"&amp;8&amp;F &amp;A&amp;C&amp;"Arial,Regular"&amp;8&amp;P of &amp;N&amp;R&amp;"Arial,Regular"&amp;8&amp;D &amp;T</oddFooter>
  </headerFooter>
  <rowBreaks count="4" manualBreakCount="4">
    <brk id="53" max="16383" man="1"/>
    <brk id="91" max="16383" man="1"/>
    <brk id="171" max="16383" man="1"/>
    <brk id="19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9"/>
  <sheetViews>
    <sheetView topLeftCell="A121" zoomScale="80" zoomScaleNormal="80" workbookViewId="0">
      <selection activeCell="A121" sqref="A121"/>
    </sheetView>
  </sheetViews>
  <sheetFormatPr defaultColWidth="8.90625" defaultRowHeight="15.6" x14ac:dyDescent="0.3"/>
  <cols>
    <col min="1" max="1" width="28.08984375" style="48" bestFit="1" customWidth="1"/>
    <col min="2" max="2" width="8.08984375" style="48" bestFit="1" customWidth="1"/>
    <col min="3" max="3" width="11.81640625" style="48" customWidth="1"/>
    <col min="4" max="4" width="14.08984375" style="48" customWidth="1"/>
    <col min="5" max="5" width="16.08984375" style="48" bestFit="1" customWidth="1"/>
    <col min="6" max="6" width="13" style="48" bestFit="1" customWidth="1"/>
    <col min="7" max="16384" width="8.90625" style="48"/>
  </cols>
  <sheetData>
    <row r="1" spans="1:6" x14ac:dyDescent="0.3">
      <c r="E1" s="58"/>
    </row>
    <row r="2" spans="1:6" x14ac:dyDescent="0.3">
      <c r="A2" s="48" t="s">
        <v>1</v>
      </c>
      <c r="E2" s="58">
        <v>36387</v>
      </c>
    </row>
    <row r="3" spans="1:6" x14ac:dyDescent="0.3">
      <c r="A3" s="49" t="s">
        <v>2</v>
      </c>
      <c r="B3" s="49"/>
      <c r="C3" s="49"/>
      <c r="D3" s="49"/>
      <c r="E3" s="49"/>
      <c r="F3" s="49"/>
    </row>
    <row r="4" spans="1:6" x14ac:dyDescent="0.3">
      <c r="A4" s="49" t="s">
        <v>3</v>
      </c>
      <c r="B4" s="49"/>
      <c r="C4" s="49"/>
      <c r="D4" s="49"/>
      <c r="E4" s="49"/>
      <c r="F4" s="49"/>
    </row>
    <row r="5" spans="1:6" x14ac:dyDescent="0.3">
      <c r="A5" s="49" t="s">
        <v>4</v>
      </c>
      <c r="B5" s="49"/>
      <c r="C5" s="49"/>
      <c r="D5" s="49"/>
      <c r="E5" s="49"/>
      <c r="F5" s="49"/>
    </row>
    <row r="6" spans="1:6" x14ac:dyDescent="0.3">
      <c r="A6" s="49" t="s">
        <v>5</v>
      </c>
      <c r="B6" s="49"/>
      <c r="C6" s="49"/>
      <c r="D6" s="49"/>
      <c r="E6" s="49"/>
      <c r="F6" s="49"/>
    </row>
    <row r="7" spans="1:6" x14ac:dyDescent="0.3">
      <c r="A7" s="49" t="s">
        <v>6</v>
      </c>
      <c r="B7" s="49"/>
      <c r="C7" s="49"/>
      <c r="D7" s="49"/>
      <c r="E7" s="49"/>
      <c r="F7" s="49"/>
    </row>
    <row r="8" spans="1:6" x14ac:dyDescent="0.3">
      <c r="A8" s="49" t="s">
        <v>7</v>
      </c>
      <c r="B8" s="49"/>
      <c r="C8" s="49"/>
      <c r="D8" s="49"/>
      <c r="E8" s="49"/>
      <c r="F8" s="49"/>
    </row>
    <row r="9" spans="1:6" x14ac:dyDescent="0.3">
      <c r="A9" s="49"/>
      <c r="B9" s="49"/>
      <c r="C9" s="49"/>
      <c r="D9" s="49"/>
      <c r="E9" s="49"/>
      <c r="F9" s="49"/>
    </row>
    <row r="10" spans="1:6" x14ac:dyDescent="0.3">
      <c r="A10" s="49"/>
      <c r="B10" s="49"/>
      <c r="C10" s="49"/>
      <c r="D10" s="49"/>
      <c r="E10" s="49"/>
      <c r="F10" s="49"/>
    </row>
    <row r="11" spans="1:6" x14ac:dyDescent="0.3">
      <c r="A11" s="49"/>
      <c r="B11" s="49"/>
      <c r="C11" s="49"/>
      <c r="D11" s="49"/>
      <c r="E11" s="49"/>
      <c r="F11" s="49"/>
    </row>
    <row r="12" spans="1:6" x14ac:dyDescent="0.3">
      <c r="A12" s="49" t="s">
        <v>10</v>
      </c>
      <c r="B12" s="49"/>
      <c r="C12" s="49"/>
      <c r="D12" s="49"/>
      <c r="E12" s="49"/>
      <c r="F12" s="49"/>
    </row>
    <row r="13" spans="1:6" x14ac:dyDescent="0.3">
      <c r="A13" s="55" t="s">
        <v>11</v>
      </c>
      <c r="B13" s="55"/>
      <c r="C13" s="55"/>
      <c r="D13" s="55"/>
      <c r="E13" s="55"/>
      <c r="F13" s="59"/>
    </row>
    <row r="14" spans="1:6" x14ac:dyDescent="0.3">
      <c r="A14" s="55" t="s">
        <v>196</v>
      </c>
      <c r="B14" s="55"/>
      <c r="C14" s="55"/>
      <c r="D14" s="55"/>
      <c r="E14" s="55"/>
      <c r="F14" s="59"/>
    </row>
    <row r="15" spans="1:6" x14ac:dyDescent="0.3">
      <c r="A15" s="9" t="s">
        <v>13</v>
      </c>
      <c r="B15" s="9"/>
      <c r="C15" s="9"/>
      <c r="D15" s="9"/>
      <c r="E15" s="9"/>
      <c r="F15" s="49"/>
    </row>
    <row r="16" spans="1:6" x14ac:dyDescent="0.3">
      <c r="A16" s="55" t="s">
        <v>14</v>
      </c>
      <c r="B16" s="55"/>
      <c r="C16" s="55"/>
      <c r="D16" s="55"/>
      <c r="E16" s="55"/>
      <c r="F16" s="59"/>
    </row>
    <row r="17" spans="1:6" x14ac:dyDescent="0.3">
      <c r="A17" s="49"/>
      <c r="B17" s="49"/>
      <c r="C17" s="49"/>
      <c r="D17" s="49"/>
      <c r="E17" s="49"/>
      <c r="F17" s="49"/>
    </row>
    <row r="18" spans="1:6" x14ac:dyDescent="0.3">
      <c r="A18" s="9"/>
      <c r="B18" s="9"/>
      <c r="C18" s="9"/>
      <c r="E18" s="9"/>
    </row>
    <row r="19" spans="1:6" x14ac:dyDescent="0.3">
      <c r="A19" s="9"/>
      <c r="B19" s="9"/>
      <c r="C19" s="9"/>
      <c r="D19" s="10" t="s">
        <v>15</v>
      </c>
      <c r="F19" s="10" t="s">
        <v>16</v>
      </c>
    </row>
    <row r="20" spans="1:6" x14ac:dyDescent="0.3">
      <c r="A20" s="9"/>
      <c r="B20" s="9"/>
      <c r="C20" s="9"/>
      <c r="D20" s="10" t="s">
        <v>186</v>
      </c>
      <c r="E20" s="10" t="s">
        <v>187</v>
      </c>
      <c r="F20" s="10" t="s">
        <v>188</v>
      </c>
    </row>
    <row r="21" spans="1:6" ht="16.2" thickBot="1" x14ac:dyDescent="0.35">
      <c r="A21" s="11"/>
      <c r="B21" s="60"/>
      <c r="C21" s="60"/>
      <c r="D21" s="54" t="s">
        <v>20</v>
      </c>
      <c r="E21" s="54" t="s">
        <v>20</v>
      </c>
      <c r="F21" s="54" t="s">
        <v>21</v>
      </c>
    </row>
    <row r="22" spans="1:6" ht="16.2" thickTop="1" x14ac:dyDescent="0.3">
      <c r="A22" s="49" t="s">
        <v>22</v>
      </c>
      <c r="B22" s="49"/>
      <c r="C22" s="49"/>
      <c r="D22" s="49"/>
      <c r="E22" s="49"/>
      <c r="F22" s="49"/>
    </row>
    <row r="23" spans="1:6" x14ac:dyDescent="0.3">
      <c r="A23" s="49"/>
      <c r="B23" s="49"/>
      <c r="C23" s="49"/>
      <c r="D23" s="49"/>
      <c r="E23" s="49"/>
      <c r="F23" s="49"/>
    </row>
    <row r="24" spans="1:6" x14ac:dyDescent="0.3">
      <c r="A24" s="9" t="s">
        <v>23</v>
      </c>
      <c r="B24" s="61" t="s">
        <v>24</v>
      </c>
      <c r="C24" s="61" t="s">
        <v>25</v>
      </c>
      <c r="D24" s="49"/>
      <c r="E24" s="49"/>
      <c r="F24" s="49"/>
    </row>
    <row r="25" spans="1:6" x14ac:dyDescent="0.3">
      <c r="A25" s="49" t="s">
        <v>26</v>
      </c>
      <c r="B25" s="49"/>
      <c r="C25" s="49"/>
      <c r="D25" s="62"/>
      <c r="E25" s="62"/>
      <c r="F25" s="62"/>
    </row>
    <row r="26" spans="1:6" x14ac:dyDescent="0.3">
      <c r="A26" s="49" t="s">
        <v>154</v>
      </c>
      <c r="B26" s="63">
        <v>20500</v>
      </c>
      <c r="C26" s="62">
        <v>20.45</v>
      </c>
      <c r="D26" s="62"/>
      <c r="E26" s="62"/>
      <c r="F26" s="64">
        <v>419693.7</v>
      </c>
    </row>
    <row r="27" spans="1:6" x14ac:dyDescent="0.3">
      <c r="A27" s="49" t="s">
        <v>170</v>
      </c>
      <c r="B27" s="63">
        <v>19500</v>
      </c>
      <c r="C27" s="62">
        <v>21.1</v>
      </c>
      <c r="D27" s="62"/>
      <c r="E27" s="65">
        <f>$B27*$C27</f>
        <v>411450</v>
      </c>
      <c r="F27" s="64"/>
    </row>
    <row r="28" spans="1:6" x14ac:dyDescent="0.3">
      <c r="A28" s="49" t="s">
        <v>185</v>
      </c>
      <c r="B28" s="63">
        <v>19000</v>
      </c>
      <c r="C28" s="62">
        <v>21.35</v>
      </c>
      <c r="D28" s="62">
        <f>B28*C28</f>
        <v>405650</v>
      </c>
      <c r="E28" s="65"/>
      <c r="F28" s="64"/>
    </row>
    <row r="29" spans="1:6" x14ac:dyDescent="0.3">
      <c r="A29" s="49" t="s">
        <v>31</v>
      </c>
      <c r="B29" s="49"/>
      <c r="C29" s="62"/>
      <c r="D29" s="66"/>
      <c r="E29" s="67"/>
      <c r="F29" s="68"/>
    </row>
    <row r="30" spans="1:6" x14ac:dyDescent="0.3">
      <c r="A30" s="49" t="str">
        <f>$A$26</f>
        <v>FY 1997-1998</v>
      </c>
      <c r="B30" s="63">
        <v>3000</v>
      </c>
      <c r="C30" s="62">
        <v>15</v>
      </c>
      <c r="D30" s="66"/>
      <c r="E30" s="67"/>
      <c r="F30" s="64">
        <v>47345.2</v>
      </c>
    </row>
    <row r="31" spans="1:6" x14ac:dyDescent="0.3">
      <c r="A31" s="49" t="str">
        <f>$A$27</f>
        <v>FY 1998-1999</v>
      </c>
      <c r="B31" s="63">
        <v>3000</v>
      </c>
      <c r="C31" s="62">
        <v>15</v>
      </c>
      <c r="D31" s="66"/>
      <c r="E31" s="67">
        <f>$B31*$C31</f>
        <v>45000</v>
      </c>
      <c r="F31" s="68"/>
    </row>
    <row r="32" spans="1:6" x14ac:dyDescent="0.3">
      <c r="A32" s="49" t="str">
        <f>$A$28</f>
        <v>FY 1999-2000</v>
      </c>
      <c r="B32" s="63">
        <v>3000</v>
      </c>
      <c r="C32" s="62">
        <v>15</v>
      </c>
      <c r="D32" s="66">
        <f>B32*C32</f>
        <v>45000</v>
      </c>
      <c r="E32" s="67"/>
      <c r="F32" s="68"/>
    </row>
    <row r="33" spans="1:6" x14ac:dyDescent="0.3">
      <c r="A33" s="49" t="s">
        <v>189</v>
      </c>
      <c r="B33" s="63"/>
      <c r="C33" s="62"/>
      <c r="D33" s="66">
        <v>15000</v>
      </c>
      <c r="E33" s="67">
        <v>15000</v>
      </c>
      <c r="F33" s="68">
        <v>15000</v>
      </c>
    </row>
    <row r="34" spans="1:6" x14ac:dyDescent="0.3">
      <c r="A34" s="49" t="s">
        <v>33</v>
      </c>
      <c r="B34" s="49"/>
      <c r="C34" s="49"/>
      <c r="D34" s="66">
        <v>11000</v>
      </c>
      <c r="E34" s="67">
        <v>10500</v>
      </c>
      <c r="F34" s="68">
        <v>10000</v>
      </c>
    </row>
    <row r="35" spans="1:6" x14ac:dyDescent="0.3">
      <c r="A35" s="49" t="s">
        <v>34</v>
      </c>
      <c r="B35" s="63"/>
      <c r="C35" s="62"/>
      <c r="D35" s="66">
        <v>16000</v>
      </c>
      <c r="E35" s="67">
        <v>15000</v>
      </c>
      <c r="F35" s="68">
        <v>15524.25</v>
      </c>
    </row>
    <row r="36" spans="1:6" x14ac:dyDescent="0.3">
      <c r="A36" s="49" t="s">
        <v>35</v>
      </c>
      <c r="B36" s="49"/>
      <c r="C36" s="49"/>
      <c r="D36" s="66">
        <v>7500</v>
      </c>
      <c r="E36" s="67">
        <v>5000</v>
      </c>
      <c r="F36" s="68">
        <v>3000</v>
      </c>
    </row>
    <row r="37" spans="1:6" x14ac:dyDescent="0.3">
      <c r="A37" s="49" t="s">
        <v>36</v>
      </c>
      <c r="B37" s="63"/>
      <c r="C37" s="62"/>
      <c r="D37" s="66"/>
      <c r="E37" s="67"/>
      <c r="F37" s="68"/>
    </row>
    <row r="38" spans="1:6" x14ac:dyDescent="0.3">
      <c r="A38" s="49" t="str">
        <f>$A$26</f>
        <v>FY 1997-1998</v>
      </c>
      <c r="B38" s="63">
        <f>+B26</f>
        <v>20500</v>
      </c>
      <c r="C38" s="62">
        <v>0.1</v>
      </c>
      <c r="D38" s="66"/>
      <c r="E38" s="67"/>
      <c r="F38" s="68"/>
    </row>
    <row r="39" spans="1:6" x14ac:dyDescent="0.3">
      <c r="A39" s="49" t="str">
        <f>$A$27</f>
        <v>FY 1998-1999</v>
      </c>
      <c r="B39" s="63">
        <f>+B27</f>
        <v>19500</v>
      </c>
      <c r="C39" s="62">
        <v>0</v>
      </c>
      <c r="D39" s="66"/>
      <c r="E39" s="67">
        <f>$B39*$C39</f>
        <v>0</v>
      </c>
      <c r="F39" s="68"/>
    </row>
    <row r="40" spans="1:6" x14ac:dyDescent="0.3">
      <c r="A40" s="49" t="str">
        <f>$A$28</f>
        <v>FY 1999-2000</v>
      </c>
      <c r="B40" s="63">
        <f>B28</f>
        <v>19000</v>
      </c>
      <c r="C40" s="62">
        <v>0</v>
      </c>
      <c r="D40" s="66">
        <f>$B40*$C40</f>
        <v>0</v>
      </c>
      <c r="E40" s="67"/>
      <c r="F40" s="68"/>
    </row>
    <row r="41" spans="1:6" x14ac:dyDescent="0.3">
      <c r="A41" s="49" t="s">
        <v>37</v>
      </c>
      <c r="B41" s="49"/>
      <c r="C41" s="49"/>
      <c r="D41" s="66"/>
      <c r="E41" s="67"/>
      <c r="F41" s="68"/>
    </row>
    <row r="42" spans="1:6" x14ac:dyDescent="0.3">
      <c r="A42" s="49" t="str">
        <f>$A$26</f>
        <v>FY 1997-1998</v>
      </c>
      <c r="B42" s="63">
        <f>+B26</f>
        <v>20500</v>
      </c>
      <c r="C42" s="62">
        <v>0.15</v>
      </c>
      <c r="D42" s="66"/>
      <c r="E42" s="67"/>
      <c r="F42" s="68"/>
    </row>
    <row r="43" spans="1:6" x14ac:dyDescent="0.3">
      <c r="A43" s="49" t="str">
        <f>$A$27</f>
        <v>FY 1998-1999</v>
      </c>
      <c r="B43" s="63">
        <f>B27</f>
        <v>19500</v>
      </c>
      <c r="C43" s="62">
        <v>0</v>
      </c>
      <c r="D43" s="66"/>
      <c r="E43" s="67">
        <f>B43*C43</f>
        <v>0</v>
      </c>
      <c r="F43" s="68"/>
    </row>
    <row r="44" spans="1:6" x14ac:dyDescent="0.3">
      <c r="A44" s="49" t="str">
        <f>$A$28</f>
        <v>FY 1999-2000</v>
      </c>
      <c r="B44" s="63">
        <f>B28</f>
        <v>19000</v>
      </c>
      <c r="C44" s="62">
        <v>0</v>
      </c>
      <c r="D44" s="66">
        <f>B44*C44</f>
        <v>0</v>
      </c>
      <c r="E44" s="67"/>
      <c r="F44" s="68"/>
    </row>
    <row r="45" spans="1:6" x14ac:dyDescent="0.3">
      <c r="A45" s="49" t="s">
        <v>38</v>
      </c>
      <c r="B45" s="49"/>
      <c r="C45" s="49"/>
      <c r="D45" s="66"/>
      <c r="E45" s="67"/>
      <c r="F45" s="68">
        <v>51879.25</v>
      </c>
    </row>
    <row r="46" spans="1:6" x14ac:dyDescent="0.3">
      <c r="A46" s="49" t="str">
        <f>$A$26</f>
        <v>FY 1997-1998</v>
      </c>
      <c r="B46" s="63">
        <f>B26</f>
        <v>20500</v>
      </c>
      <c r="C46" s="62">
        <v>2.75</v>
      </c>
      <c r="D46" s="66"/>
      <c r="E46" s="67"/>
      <c r="F46" s="68">
        <v>734</v>
      </c>
    </row>
    <row r="47" spans="1:6" x14ac:dyDescent="0.3">
      <c r="A47" s="49" t="s">
        <v>40</v>
      </c>
      <c r="B47" s="63">
        <v>400</v>
      </c>
      <c r="C47" s="62">
        <v>3.5</v>
      </c>
      <c r="D47" s="66"/>
      <c r="E47" s="67"/>
      <c r="F47" s="68"/>
    </row>
    <row r="48" spans="1:6" x14ac:dyDescent="0.3">
      <c r="A48" s="49" t="str">
        <f>$A$27</f>
        <v>FY 1998-1999</v>
      </c>
      <c r="B48" s="63">
        <f>B27</f>
        <v>19500</v>
      </c>
      <c r="C48" s="62">
        <v>2.75</v>
      </c>
      <c r="D48" s="66"/>
      <c r="E48" s="67">
        <f>B48*C48</f>
        <v>53625</v>
      </c>
      <c r="F48" s="68"/>
    </row>
    <row r="49" spans="1:6" x14ac:dyDescent="0.3">
      <c r="A49" s="49" t="s">
        <v>40</v>
      </c>
      <c r="B49" s="63">
        <v>300</v>
      </c>
      <c r="C49" s="62">
        <v>4</v>
      </c>
      <c r="D49" s="66"/>
      <c r="E49" s="67">
        <f>+B49*C49</f>
        <v>1200</v>
      </c>
      <c r="F49" s="68"/>
    </row>
    <row r="50" spans="1:6" x14ac:dyDescent="0.3">
      <c r="A50" s="49" t="str">
        <f>$A$28</f>
        <v>FY 1999-2000</v>
      </c>
      <c r="B50" s="63">
        <f>B28</f>
        <v>19000</v>
      </c>
      <c r="C50" s="62">
        <v>2.75</v>
      </c>
      <c r="D50" s="66">
        <f>B50*C50</f>
        <v>52250</v>
      </c>
      <c r="E50" s="67"/>
      <c r="F50" s="68"/>
    </row>
    <row r="51" spans="1:6" x14ac:dyDescent="0.3">
      <c r="A51" s="49" t="s">
        <v>40</v>
      </c>
      <c r="B51" s="63">
        <v>200</v>
      </c>
      <c r="C51" s="62">
        <v>4</v>
      </c>
      <c r="D51" s="66">
        <f>B51*C51</f>
        <v>800</v>
      </c>
      <c r="E51" s="67"/>
      <c r="F51" s="68"/>
    </row>
    <row r="52" spans="1:6" x14ac:dyDescent="0.3">
      <c r="A52" s="49" t="s">
        <v>42</v>
      </c>
      <c r="D52" s="66">
        <v>1000</v>
      </c>
      <c r="E52" s="67">
        <v>750</v>
      </c>
      <c r="F52" s="68">
        <v>970.46</v>
      </c>
    </row>
    <row r="53" spans="1:6" x14ac:dyDescent="0.3">
      <c r="A53" s="49" t="s">
        <v>191</v>
      </c>
      <c r="B53" s="63"/>
      <c r="C53" s="62"/>
      <c r="D53" s="69">
        <v>1750</v>
      </c>
      <c r="E53" s="70">
        <v>2200</v>
      </c>
      <c r="F53" s="71">
        <v>210</v>
      </c>
    </row>
    <row r="54" spans="1:6" ht="16.2" thickBot="1" x14ac:dyDescent="0.35">
      <c r="A54" s="9" t="s">
        <v>44</v>
      </c>
      <c r="B54" s="63"/>
      <c r="C54" s="62"/>
      <c r="D54" s="72">
        <f>SUM(D28:D53)</f>
        <v>555950</v>
      </c>
      <c r="E54" s="73">
        <f>SUM(E27:E53)</f>
        <v>559725</v>
      </c>
      <c r="F54" s="74">
        <f>SUM(F26:F53)</f>
        <v>564356.86</v>
      </c>
    </row>
    <row r="55" spans="1:6" ht="16.2" thickTop="1" x14ac:dyDescent="0.3">
      <c r="A55" s="49"/>
      <c r="B55" s="49"/>
      <c r="C55" s="49"/>
      <c r="D55" s="49"/>
      <c r="E55" s="75"/>
      <c r="F55" s="68"/>
    </row>
    <row r="56" spans="1:6" x14ac:dyDescent="0.3">
      <c r="A56" s="9" t="s">
        <v>46</v>
      </c>
      <c r="B56" s="63"/>
      <c r="C56" s="62"/>
      <c r="D56" s="49"/>
      <c r="E56" s="75"/>
      <c r="F56" s="68"/>
    </row>
    <row r="57" spans="1:6" x14ac:dyDescent="0.3">
      <c r="A57" s="9" t="s">
        <v>47</v>
      </c>
      <c r="B57" s="63"/>
      <c r="C57" s="62"/>
      <c r="D57" s="49"/>
      <c r="E57" s="75"/>
      <c r="F57" s="68"/>
    </row>
    <row r="58" spans="1:6" x14ac:dyDescent="0.3">
      <c r="A58" s="49" t="s">
        <v>62</v>
      </c>
      <c r="B58" s="63"/>
      <c r="C58" s="49"/>
      <c r="D58" s="76">
        <v>5650</v>
      </c>
      <c r="E58" s="77">
        <v>5450</v>
      </c>
      <c r="F58" s="79">
        <v>5200</v>
      </c>
    </row>
    <row r="59" spans="1:6" x14ac:dyDescent="0.3">
      <c r="A59" s="49" t="s">
        <v>177</v>
      </c>
      <c r="B59" s="63"/>
      <c r="C59" s="49"/>
      <c r="D59" s="76">
        <v>100</v>
      </c>
      <c r="E59" s="77">
        <v>100</v>
      </c>
      <c r="F59" s="79">
        <v>94.34</v>
      </c>
    </row>
    <row r="60" spans="1:6" x14ac:dyDescent="0.3">
      <c r="A60" s="49" t="s">
        <v>159</v>
      </c>
      <c r="B60" s="63"/>
      <c r="C60" s="49"/>
      <c r="D60" s="76">
        <v>4000</v>
      </c>
      <c r="E60" s="77">
        <v>5200</v>
      </c>
      <c r="F60" s="79">
        <v>5788.23</v>
      </c>
    </row>
    <row r="61" spans="1:6" x14ac:dyDescent="0.3">
      <c r="A61" s="49" t="s">
        <v>161</v>
      </c>
      <c r="B61" s="63"/>
      <c r="C61" s="49"/>
      <c r="D61" s="76">
        <v>1500</v>
      </c>
      <c r="E61" s="77">
        <v>1500</v>
      </c>
      <c r="F61" s="79">
        <v>1204.99</v>
      </c>
    </row>
    <row r="62" spans="1:6" x14ac:dyDescent="0.3">
      <c r="A62" s="49" t="s">
        <v>66</v>
      </c>
      <c r="B62" s="63"/>
      <c r="C62" s="49"/>
      <c r="D62" s="76">
        <v>8300</v>
      </c>
      <c r="E62" s="77">
        <v>4500</v>
      </c>
      <c r="F62" s="79">
        <v>6440.45</v>
      </c>
    </row>
    <row r="63" spans="1:6" x14ac:dyDescent="0.3">
      <c r="A63" s="49" t="s">
        <v>65</v>
      </c>
      <c r="B63" s="63"/>
      <c r="C63" s="49"/>
      <c r="D63" s="76">
        <v>4850</v>
      </c>
      <c r="E63" s="77">
        <v>6000</v>
      </c>
      <c r="F63" s="79">
        <v>7280.36</v>
      </c>
    </row>
    <row r="64" spans="1:6" x14ac:dyDescent="0.3">
      <c r="A64" s="49" t="s">
        <v>60</v>
      </c>
      <c r="B64" s="63"/>
      <c r="C64" s="49"/>
      <c r="D64" s="76">
        <v>1250</v>
      </c>
      <c r="E64" s="77">
        <v>1250</v>
      </c>
      <c r="F64" s="79">
        <v>1069</v>
      </c>
    </row>
    <row r="65" spans="1:6" x14ac:dyDescent="0.3">
      <c r="A65" s="49" t="s">
        <v>67</v>
      </c>
      <c r="B65" s="63"/>
      <c r="C65" s="49"/>
      <c r="D65" s="76">
        <v>45</v>
      </c>
      <c r="E65" s="77">
        <v>700</v>
      </c>
      <c r="F65" s="79">
        <v>1275.03</v>
      </c>
    </row>
    <row r="66" spans="1:6" x14ac:dyDescent="0.3">
      <c r="A66" s="49" t="s">
        <v>175</v>
      </c>
      <c r="B66" s="63"/>
      <c r="C66" s="49"/>
      <c r="D66" s="76">
        <v>14500</v>
      </c>
      <c r="E66" s="77">
        <v>14500</v>
      </c>
      <c r="F66" s="79">
        <v>15719.86</v>
      </c>
    </row>
    <row r="67" spans="1:6" x14ac:dyDescent="0.3">
      <c r="A67" s="49" t="s">
        <v>176</v>
      </c>
      <c r="B67" s="63"/>
      <c r="C67" s="49"/>
      <c r="D67" s="76">
        <v>200</v>
      </c>
      <c r="E67" s="77">
        <v>200</v>
      </c>
      <c r="F67" s="79">
        <v>178.2</v>
      </c>
    </row>
    <row r="68" spans="1:6" x14ac:dyDescent="0.3">
      <c r="A68" s="49" t="s">
        <v>174</v>
      </c>
      <c r="B68" s="63"/>
      <c r="C68" s="49"/>
      <c r="D68" s="76">
        <v>38700</v>
      </c>
      <c r="E68" s="77">
        <v>36550</v>
      </c>
      <c r="F68" s="79">
        <v>35116.97</v>
      </c>
    </row>
    <row r="69" spans="1:6" x14ac:dyDescent="0.3">
      <c r="A69" s="49" t="s">
        <v>57</v>
      </c>
      <c r="B69" s="63"/>
      <c r="C69" s="49"/>
      <c r="D69" s="76">
        <v>4000</v>
      </c>
      <c r="E69" s="77">
        <v>4000</v>
      </c>
      <c r="F69" s="79">
        <v>4111.88</v>
      </c>
    </row>
    <row r="70" spans="1:6" x14ac:dyDescent="0.3">
      <c r="A70" s="49" t="s">
        <v>52</v>
      </c>
      <c r="B70" s="63"/>
      <c r="C70" s="49"/>
      <c r="D70" s="76">
        <v>16650</v>
      </c>
      <c r="E70" s="77">
        <v>17000</v>
      </c>
      <c r="F70" s="79">
        <v>16314</v>
      </c>
    </row>
    <row r="71" spans="1:6" x14ac:dyDescent="0.3">
      <c r="A71" s="49" t="s">
        <v>58</v>
      </c>
      <c r="B71" s="63"/>
      <c r="C71" s="49"/>
      <c r="D71" s="76">
        <v>14895</v>
      </c>
      <c r="E71" s="77">
        <v>14000</v>
      </c>
      <c r="F71" s="79">
        <v>17072.87</v>
      </c>
    </row>
    <row r="72" spans="1:6" x14ac:dyDescent="0.3">
      <c r="A72" s="49" t="s">
        <v>59</v>
      </c>
      <c r="B72" s="63"/>
      <c r="C72" s="49"/>
      <c r="D72" s="76">
        <v>1500</v>
      </c>
      <c r="E72" s="77">
        <v>5000</v>
      </c>
      <c r="F72" s="79">
        <v>-2860.03</v>
      </c>
    </row>
    <row r="73" spans="1:6" x14ac:dyDescent="0.3">
      <c r="A73" s="49" t="s">
        <v>157</v>
      </c>
      <c r="B73" s="63"/>
      <c r="C73" s="49"/>
      <c r="D73" s="76">
        <v>150</v>
      </c>
      <c r="E73" s="77">
        <v>150</v>
      </c>
      <c r="F73" s="79">
        <v>300</v>
      </c>
    </row>
    <row r="74" spans="1:6" x14ac:dyDescent="0.3">
      <c r="A74" s="49" t="s">
        <v>54</v>
      </c>
      <c r="B74" s="63"/>
      <c r="C74" s="49"/>
      <c r="D74" s="76">
        <v>14000</v>
      </c>
      <c r="E74" s="77">
        <v>13500</v>
      </c>
      <c r="F74" s="79">
        <v>13136.47</v>
      </c>
    </row>
    <row r="75" spans="1:6" x14ac:dyDescent="0.3">
      <c r="A75" s="49" t="s">
        <v>50</v>
      </c>
      <c r="B75" s="63"/>
      <c r="C75" s="49"/>
      <c r="D75" s="76">
        <v>90800</v>
      </c>
      <c r="E75" s="77">
        <v>90800</v>
      </c>
      <c r="F75" s="78">
        <v>89177</v>
      </c>
    </row>
    <row r="76" spans="1:6" x14ac:dyDescent="0.3">
      <c r="A76" s="49" t="s">
        <v>51</v>
      </c>
      <c r="B76" s="63"/>
      <c r="C76" s="49"/>
      <c r="D76" s="76">
        <v>1500</v>
      </c>
      <c r="E76" s="77">
        <v>5000</v>
      </c>
      <c r="F76" s="78">
        <v>4496.4799999999996</v>
      </c>
    </row>
    <row r="77" spans="1:6" x14ac:dyDescent="0.3">
      <c r="A77" s="49" t="s">
        <v>49</v>
      </c>
      <c r="B77" s="63"/>
      <c r="C77" s="49"/>
      <c r="D77" s="76">
        <v>44990</v>
      </c>
      <c r="E77" s="77">
        <v>43260</v>
      </c>
      <c r="F77" s="78">
        <v>41834.14</v>
      </c>
    </row>
    <row r="78" spans="1:6" x14ac:dyDescent="0.3">
      <c r="A78" s="49" t="s">
        <v>48</v>
      </c>
      <c r="B78" s="63"/>
      <c r="C78" s="62"/>
      <c r="D78" s="76">
        <v>67500</v>
      </c>
      <c r="E78" s="77">
        <v>64900</v>
      </c>
      <c r="F78" s="78">
        <v>61425.599999999999</v>
      </c>
    </row>
    <row r="79" spans="1:6" x14ac:dyDescent="0.3">
      <c r="A79" s="49" t="s">
        <v>192</v>
      </c>
      <c r="B79" s="63"/>
      <c r="C79" s="49"/>
      <c r="D79" s="76">
        <v>2500</v>
      </c>
      <c r="E79" s="77">
        <v>5000</v>
      </c>
      <c r="F79" s="79">
        <v>5019.33</v>
      </c>
    </row>
    <row r="80" spans="1:6" x14ac:dyDescent="0.3">
      <c r="A80" s="49" t="s">
        <v>172</v>
      </c>
      <c r="B80" s="63"/>
      <c r="C80" s="49"/>
      <c r="D80" s="76">
        <v>1500</v>
      </c>
      <c r="E80" s="77">
        <v>1000</v>
      </c>
      <c r="F80" s="79">
        <v>1498.77</v>
      </c>
    </row>
    <row r="81" spans="1:6" x14ac:dyDescent="0.3">
      <c r="A81" s="49" t="s">
        <v>56</v>
      </c>
      <c r="B81" s="63"/>
      <c r="C81" s="49"/>
      <c r="D81" s="76">
        <v>1800</v>
      </c>
      <c r="E81" s="77">
        <v>2750</v>
      </c>
      <c r="F81" s="79">
        <v>3401.77</v>
      </c>
    </row>
    <row r="82" spans="1:6" x14ac:dyDescent="0.3">
      <c r="A82" s="49" t="s">
        <v>158</v>
      </c>
      <c r="B82" s="63"/>
      <c r="C82" s="49"/>
      <c r="D82" s="76">
        <v>5200</v>
      </c>
      <c r="E82" s="77">
        <v>6200</v>
      </c>
      <c r="F82" s="79">
        <v>5794.38</v>
      </c>
    </row>
    <row r="83" spans="1:6" x14ac:dyDescent="0.3">
      <c r="A83" s="49" t="s">
        <v>72</v>
      </c>
      <c r="B83" s="63"/>
      <c r="C83" s="49"/>
      <c r="D83" s="80">
        <v>2260</v>
      </c>
      <c r="E83" s="81">
        <v>3750</v>
      </c>
      <c r="F83" s="82">
        <v>2260</v>
      </c>
    </row>
    <row r="84" spans="1:6" x14ac:dyDescent="0.3">
      <c r="A84" s="9" t="s">
        <v>73</v>
      </c>
      <c r="B84" s="63"/>
      <c r="C84" s="49"/>
      <c r="D84" s="66">
        <f>SUM(D58:D83)</f>
        <v>348340</v>
      </c>
      <c r="E84" s="67">
        <f>SUM(E58:E83)</f>
        <v>352260</v>
      </c>
      <c r="F84" s="79">
        <f>SUM(F58:F83)</f>
        <v>342350.09</v>
      </c>
    </row>
    <row r="85" spans="1:6" x14ac:dyDescent="0.3">
      <c r="A85" s="49"/>
      <c r="B85" s="49"/>
      <c r="C85" s="49"/>
      <c r="D85" s="49"/>
      <c r="E85" s="75"/>
      <c r="F85" s="68"/>
    </row>
    <row r="86" spans="1:6" x14ac:dyDescent="0.3">
      <c r="A86" s="9" t="s">
        <v>74</v>
      </c>
      <c r="B86" s="49"/>
      <c r="C86" s="49"/>
      <c r="D86" s="49"/>
      <c r="E86" s="75"/>
      <c r="F86" s="68"/>
    </row>
    <row r="87" spans="1:6" x14ac:dyDescent="0.3">
      <c r="A87" s="49" t="s">
        <v>197</v>
      </c>
      <c r="B87" s="49"/>
      <c r="C87" s="49"/>
      <c r="D87" s="66">
        <v>25000</v>
      </c>
      <c r="E87" s="67">
        <v>26000</v>
      </c>
      <c r="F87" s="79">
        <v>26093.37</v>
      </c>
    </row>
    <row r="88" spans="1:6" x14ac:dyDescent="0.3">
      <c r="A88" s="49" t="s">
        <v>198</v>
      </c>
      <c r="B88" s="49"/>
      <c r="C88" s="49"/>
      <c r="D88" s="66">
        <v>7920</v>
      </c>
      <c r="E88" s="67">
        <v>8250</v>
      </c>
      <c r="F88" s="79">
        <v>8000</v>
      </c>
    </row>
    <row r="89" spans="1:6" x14ac:dyDescent="0.3">
      <c r="A89" s="49" t="s">
        <v>199</v>
      </c>
      <c r="B89" s="49"/>
      <c r="C89" s="49"/>
      <c r="D89" s="66">
        <v>2600</v>
      </c>
      <c r="E89" s="67">
        <v>2600</v>
      </c>
      <c r="F89" s="79">
        <v>2500</v>
      </c>
    </row>
    <row r="90" spans="1:6" x14ac:dyDescent="0.3">
      <c r="A90" s="49" t="s">
        <v>200</v>
      </c>
      <c r="B90" s="49"/>
      <c r="C90" s="49"/>
      <c r="D90" s="66">
        <v>3150</v>
      </c>
      <c r="E90" s="67">
        <v>3150</v>
      </c>
      <c r="F90" s="79">
        <v>3000</v>
      </c>
    </row>
    <row r="91" spans="1:6" x14ac:dyDescent="0.3">
      <c r="A91" s="9" t="s">
        <v>84</v>
      </c>
      <c r="B91" s="49"/>
      <c r="C91" s="49"/>
      <c r="D91" s="66"/>
      <c r="E91" s="67"/>
      <c r="F91" s="79"/>
    </row>
    <row r="92" spans="1:6" x14ac:dyDescent="0.3">
      <c r="A92" s="49" t="s">
        <v>86</v>
      </c>
      <c r="B92" s="49"/>
      <c r="C92" s="49"/>
      <c r="D92" s="112">
        <v>19250</v>
      </c>
      <c r="E92" s="113">
        <v>19250</v>
      </c>
      <c r="F92" s="114">
        <v>18261.349999999999</v>
      </c>
    </row>
    <row r="93" spans="1:6" x14ac:dyDescent="0.3">
      <c r="A93" s="49" t="s">
        <v>85</v>
      </c>
      <c r="B93" s="49"/>
      <c r="C93" s="49"/>
      <c r="D93" s="69">
        <v>57605</v>
      </c>
      <c r="E93" s="70">
        <v>57000</v>
      </c>
      <c r="F93" s="82">
        <v>44767.54</v>
      </c>
    </row>
    <row r="94" spans="1:6" x14ac:dyDescent="0.3">
      <c r="A94" s="57" t="s">
        <v>87</v>
      </c>
      <c r="B94" s="49"/>
      <c r="C94" s="49"/>
      <c r="D94" s="66">
        <f>SUM(D87:D93)</f>
        <v>115525</v>
      </c>
      <c r="E94" s="67">
        <f>SUM(E87:E93)</f>
        <v>116250</v>
      </c>
      <c r="F94" s="79">
        <f>SUM(F87:F93)</f>
        <v>102622.26</v>
      </c>
    </row>
    <row r="95" spans="1:6" x14ac:dyDescent="0.3">
      <c r="A95" s="49"/>
      <c r="B95" s="49"/>
      <c r="C95" s="49"/>
      <c r="D95" s="66"/>
      <c r="E95" s="67"/>
      <c r="F95" s="79"/>
    </row>
    <row r="96" spans="1:6" x14ac:dyDescent="0.3">
      <c r="A96" s="9" t="s">
        <v>88</v>
      </c>
      <c r="B96" s="49"/>
      <c r="C96" s="49"/>
      <c r="D96" s="66"/>
      <c r="E96" s="67"/>
      <c r="F96" s="79"/>
    </row>
    <row r="97" spans="1:6" x14ac:dyDescent="0.3">
      <c r="A97" s="49" t="s">
        <v>70</v>
      </c>
      <c r="B97" s="49"/>
      <c r="C97" s="49"/>
      <c r="D97" s="115">
        <v>500</v>
      </c>
      <c r="E97" s="113">
        <v>500</v>
      </c>
      <c r="F97" s="114">
        <v>17.739999999999998</v>
      </c>
    </row>
    <row r="98" spans="1:6" x14ac:dyDescent="0.3">
      <c r="A98" s="49" t="s">
        <v>94</v>
      </c>
      <c r="B98" s="49"/>
      <c r="C98" s="49"/>
      <c r="D98" s="76">
        <v>1000</v>
      </c>
      <c r="E98" s="67">
        <v>1000</v>
      </c>
      <c r="F98" s="79">
        <v>1064.98</v>
      </c>
    </row>
    <row r="99" spans="1:6" x14ac:dyDescent="0.3">
      <c r="A99" s="49" t="s">
        <v>194</v>
      </c>
      <c r="B99" s="49"/>
      <c r="C99" s="49"/>
      <c r="D99" s="76">
        <v>5000</v>
      </c>
      <c r="E99" s="67">
        <v>3500</v>
      </c>
      <c r="F99" s="79">
        <v>4444.9399999999996</v>
      </c>
    </row>
    <row r="100" spans="1:6" x14ac:dyDescent="0.3">
      <c r="A100" s="49" t="s">
        <v>95</v>
      </c>
      <c r="B100" s="49"/>
      <c r="C100" s="49"/>
      <c r="D100" s="76">
        <v>575</v>
      </c>
      <c r="E100" s="67">
        <v>750</v>
      </c>
      <c r="F100" s="79">
        <v>1733.03</v>
      </c>
    </row>
    <row r="101" spans="1:6" x14ac:dyDescent="0.3">
      <c r="A101" s="49" t="s">
        <v>193</v>
      </c>
      <c r="B101" s="49"/>
      <c r="C101" s="49"/>
      <c r="D101" s="76">
        <v>320</v>
      </c>
      <c r="E101" s="67">
        <v>400</v>
      </c>
      <c r="F101" s="79">
        <v>420.42</v>
      </c>
    </row>
    <row r="102" spans="1:6" x14ac:dyDescent="0.3">
      <c r="A102" s="49" t="s">
        <v>99</v>
      </c>
      <c r="B102" s="49"/>
      <c r="C102" s="49"/>
      <c r="D102" s="76">
        <v>1500</v>
      </c>
      <c r="E102" s="67">
        <v>1500</v>
      </c>
      <c r="F102" s="79">
        <v>-3200.6</v>
      </c>
    </row>
    <row r="103" spans="1:6" x14ac:dyDescent="0.3">
      <c r="A103" s="49" t="s">
        <v>173</v>
      </c>
      <c r="B103" s="49"/>
      <c r="C103" s="49"/>
      <c r="D103" s="76"/>
      <c r="E103" s="67"/>
      <c r="F103" s="79">
        <v>180.81</v>
      </c>
    </row>
    <row r="104" spans="1:6" x14ac:dyDescent="0.3">
      <c r="A104" s="49" t="s">
        <v>97</v>
      </c>
      <c r="B104" s="49"/>
      <c r="C104" s="49"/>
      <c r="D104" s="76">
        <v>2000</v>
      </c>
      <c r="E104" s="67">
        <v>2000</v>
      </c>
      <c r="F104" s="79">
        <v>4000</v>
      </c>
    </row>
    <row r="105" spans="1:6" x14ac:dyDescent="0.3">
      <c r="A105" s="49" t="s">
        <v>190</v>
      </c>
      <c r="B105" s="49"/>
      <c r="C105" s="49"/>
      <c r="D105" s="76"/>
      <c r="E105" s="67"/>
      <c r="F105" s="79">
        <v>643.5</v>
      </c>
    </row>
    <row r="106" spans="1:6" x14ac:dyDescent="0.3">
      <c r="A106" s="49" t="s">
        <v>90</v>
      </c>
      <c r="B106" s="49"/>
      <c r="C106" s="49"/>
      <c r="D106" s="76">
        <v>200</v>
      </c>
      <c r="E106" s="67">
        <v>250</v>
      </c>
      <c r="F106" s="79">
        <v>163.53</v>
      </c>
    </row>
    <row r="107" spans="1:6" x14ac:dyDescent="0.3">
      <c r="A107" s="49" t="s">
        <v>92</v>
      </c>
      <c r="B107" s="49"/>
      <c r="C107" s="49"/>
      <c r="D107" s="76">
        <v>200</v>
      </c>
      <c r="E107" s="67">
        <v>250</v>
      </c>
      <c r="F107" s="79">
        <v>103.42</v>
      </c>
    </row>
    <row r="108" spans="1:6" x14ac:dyDescent="0.3">
      <c r="A108" s="49" t="s">
        <v>101</v>
      </c>
      <c r="B108" s="49"/>
      <c r="C108" s="49"/>
      <c r="D108" s="76"/>
      <c r="E108" s="67">
        <v>100</v>
      </c>
      <c r="F108" s="79"/>
    </row>
    <row r="109" spans="1:6" x14ac:dyDescent="0.3">
      <c r="A109" s="49" t="s">
        <v>179</v>
      </c>
      <c r="B109" s="49"/>
      <c r="C109" s="49"/>
      <c r="D109" s="76"/>
      <c r="E109" s="67">
        <v>100</v>
      </c>
      <c r="F109" s="79"/>
    </row>
    <row r="110" spans="1:6" x14ac:dyDescent="0.3">
      <c r="A110" s="49" t="s">
        <v>178</v>
      </c>
      <c r="B110" s="49"/>
      <c r="C110" s="49"/>
      <c r="D110" s="76">
        <v>200</v>
      </c>
      <c r="E110" s="67">
        <v>250</v>
      </c>
      <c r="F110" s="79">
        <v>62.33</v>
      </c>
    </row>
    <row r="111" spans="1:6" x14ac:dyDescent="0.3">
      <c r="A111" s="49" t="s">
        <v>201</v>
      </c>
      <c r="B111" s="49"/>
      <c r="C111" s="49"/>
      <c r="D111" s="80">
        <v>1000</v>
      </c>
      <c r="E111" s="70">
        <v>1000</v>
      </c>
      <c r="F111" s="82">
        <v>1505.23</v>
      </c>
    </row>
    <row r="112" spans="1:6" x14ac:dyDescent="0.3">
      <c r="A112" s="9" t="s">
        <v>106</v>
      </c>
      <c r="B112" s="49"/>
      <c r="C112" s="49"/>
      <c r="D112" s="66">
        <f>SUM(D97:D111)</f>
        <v>12495</v>
      </c>
      <c r="E112" s="67">
        <f>SUM(E97:E111)</f>
        <v>11600</v>
      </c>
      <c r="F112" s="79">
        <f>SUM(F97:F111)</f>
        <v>11139.33</v>
      </c>
    </row>
    <row r="113" spans="1:6" x14ac:dyDescent="0.3">
      <c r="A113" s="9"/>
      <c r="B113" s="49"/>
      <c r="C113" s="49"/>
      <c r="D113" s="66"/>
      <c r="E113" s="67"/>
      <c r="F113" s="79"/>
    </row>
    <row r="114" spans="1:6" x14ac:dyDescent="0.3">
      <c r="A114" s="9" t="s">
        <v>107</v>
      </c>
      <c r="B114" s="49"/>
      <c r="C114" s="49"/>
      <c r="D114" s="66"/>
      <c r="E114" s="67"/>
      <c r="F114" s="79"/>
    </row>
    <row r="115" spans="1:6" x14ac:dyDescent="0.3">
      <c r="A115" s="49" t="s">
        <v>112</v>
      </c>
      <c r="B115" s="49"/>
      <c r="C115" s="49"/>
      <c r="D115" s="76">
        <v>800</v>
      </c>
      <c r="E115" s="67">
        <v>800</v>
      </c>
      <c r="F115" s="79">
        <v>0</v>
      </c>
    </row>
    <row r="116" spans="1:6" x14ac:dyDescent="0.3">
      <c r="A116" s="49" t="s">
        <v>108</v>
      </c>
      <c r="B116" s="49"/>
      <c r="C116" s="49"/>
      <c r="D116" s="76">
        <v>3350</v>
      </c>
      <c r="E116" s="67">
        <v>3350</v>
      </c>
      <c r="F116" s="79">
        <v>3306.06</v>
      </c>
    </row>
    <row r="117" spans="1:6" x14ac:dyDescent="0.3">
      <c r="A117" s="49" t="s">
        <v>114</v>
      </c>
      <c r="B117" s="49"/>
      <c r="C117" s="49"/>
      <c r="D117" s="115">
        <v>3000</v>
      </c>
      <c r="E117" s="113">
        <v>3000</v>
      </c>
      <c r="F117" s="114">
        <v>3244.69</v>
      </c>
    </row>
    <row r="118" spans="1:6" x14ac:dyDescent="0.3">
      <c r="A118" s="49" t="s">
        <v>113</v>
      </c>
      <c r="B118" s="49"/>
      <c r="C118" s="49"/>
      <c r="D118" s="76">
        <v>450</v>
      </c>
      <c r="E118" s="67">
        <v>300</v>
      </c>
      <c r="F118" s="79">
        <v>300</v>
      </c>
    </row>
    <row r="119" spans="1:6" x14ac:dyDescent="0.3">
      <c r="A119" s="49" t="s">
        <v>109</v>
      </c>
      <c r="B119" s="49"/>
      <c r="C119" s="49"/>
      <c r="D119" s="76">
        <v>7950</v>
      </c>
      <c r="E119" s="67">
        <v>7950</v>
      </c>
      <c r="F119" s="79">
        <v>8950.34</v>
      </c>
    </row>
    <row r="120" spans="1:6" x14ac:dyDescent="0.3">
      <c r="A120" s="49" t="s">
        <v>182</v>
      </c>
      <c r="B120" s="49"/>
      <c r="C120" s="49"/>
      <c r="D120" s="80">
        <v>4000</v>
      </c>
      <c r="E120" s="70">
        <v>4000</v>
      </c>
      <c r="F120" s="82">
        <v>3580.68</v>
      </c>
    </row>
    <row r="121" spans="1:6" x14ac:dyDescent="0.3">
      <c r="A121" s="9" t="s">
        <v>115</v>
      </c>
      <c r="B121" s="49"/>
      <c r="C121" s="49"/>
      <c r="D121" s="66">
        <f>SUM(D115:D120)</f>
        <v>19550</v>
      </c>
      <c r="E121" s="67">
        <f>SUM(E115:E120)</f>
        <v>19400</v>
      </c>
      <c r="F121" s="79">
        <f>SUM(F115:F120)</f>
        <v>19381.77</v>
      </c>
    </row>
    <row r="122" spans="1:6" x14ac:dyDescent="0.3">
      <c r="A122" s="49"/>
      <c r="B122" s="49"/>
      <c r="C122" s="49"/>
      <c r="D122" s="66"/>
      <c r="E122" s="67"/>
      <c r="F122" s="79"/>
    </row>
    <row r="123" spans="1:6" x14ac:dyDescent="0.3">
      <c r="A123" s="9" t="s">
        <v>116</v>
      </c>
      <c r="B123" s="49"/>
      <c r="C123" s="49"/>
      <c r="D123" s="66"/>
      <c r="E123" s="67"/>
      <c r="F123" s="79"/>
    </row>
    <row r="124" spans="1:6" x14ac:dyDescent="0.3">
      <c r="A124" s="49" t="s">
        <v>118</v>
      </c>
      <c r="B124" s="49"/>
      <c r="C124" s="49"/>
      <c r="D124" s="116">
        <v>3000</v>
      </c>
      <c r="E124" s="113">
        <v>3000</v>
      </c>
      <c r="F124" s="114">
        <v>3000</v>
      </c>
    </row>
    <row r="125" spans="1:6" x14ac:dyDescent="0.3">
      <c r="A125" s="49" t="s">
        <v>58</v>
      </c>
      <c r="B125" s="49"/>
      <c r="C125" s="49"/>
      <c r="D125" s="94">
        <v>30500</v>
      </c>
      <c r="E125" s="67">
        <v>30500</v>
      </c>
      <c r="F125" s="79">
        <v>31405.94</v>
      </c>
    </row>
    <row r="126" spans="1:6" x14ac:dyDescent="0.3">
      <c r="A126" s="49" t="s">
        <v>117</v>
      </c>
      <c r="B126" s="49"/>
      <c r="C126" s="49"/>
      <c r="D126" s="95">
        <v>26450</v>
      </c>
      <c r="E126" s="70">
        <v>26450</v>
      </c>
      <c r="F126" s="82">
        <v>24990</v>
      </c>
    </row>
    <row r="127" spans="1:6" x14ac:dyDescent="0.3">
      <c r="A127" s="9" t="s">
        <v>183</v>
      </c>
      <c r="B127" s="49"/>
      <c r="C127" s="49"/>
      <c r="D127" s="66">
        <f>SUM(D124:D126)</f>
        <v>59950</v>
      </c>
      <c r="E127" s="67">
        <f>SUM(E124:E126)</f>
        <v>59950</v>
      </c>
      <c r="F127" s="79">
        <f>SUM(F124:F126)</f>
        <v>59395.94</v>
      </c>
    </row>
    <row r="128" spans="1:6" x14ac:dyDescent="0.3">
      <c r="A128" s="49" t="s">
        <v>120</v>
      </c>
      <c r="B128" s="49"/>
      <c r="C128" s="49"/>
      <c r="D128" s="66"/>
      <c r="E128" s="67"/>
      <c r="F128" s="79"/>
    </row>
    <row r="129" spans="1:6" x14ac:dyDescent="0.3">
      <c r="A129" s="16" t="s">
        <v>121</v>
      </c>
      <c r="B129" s="49"/>
      <c r="C129" s="49"/>
      <c r="D129" s="66"/>
      <c r="E129" s="67"/>
      <c r="F129" s="79" t="s">
        <v>10</v>
      </c>
    </row>
    <row r="130" spans="1:6" x14ac:dyDescent="0.3">
      <c r="A130" s="103" t="s">
        <v>124</v>
      </c>
      <c r="B130" s="49"/>
      <c r="C130" s="49"/>
      <c r="D130" s="117">
        <v>0</v>
      </c>
      <c r="E130" s="118">
        <v>0</v>
      </c>
      <c r="F130" s="114">
        <v>16846</v>
      </c>
    </row>
    <row r="131" spans="1:6" x14ac:dyDescent="0.3">
      <c r="A131" s="94" t="s">
        <v>123</v>
      </c>
      <c r="B131" s="49"/>
      <c r="C131" s="49"/>
      <c r="D131" s="96">
        <f>D44</f>
        <v>0</v>
      </c>
      <c r="E131" s="83">
        <v>0</v>
      </c>
      <c r="F131" s="79">
        <v>2829.4</v>
      </c>
    </row>
    <row r="132" spans="1:6" x14ac:dyDescent="0.3">
      <c r="A132" s="94" t="s">
        <v>122</v>
      </c>
      <c r="B132" s="49"/>
      <c r="C132" s="49"/>
      <c r="D132" s="69">
        <f>D42</f>
        <v>0</v>
      </c>
      <c r="E132" s="70">
        <f>E41</f>
        <v>0</v>
      </c>
      <c r="F132" s="82">
        <v>1886.27</v>
      </c>
    </row>
    <row r="133" spans="1:6" x14ac:dyDescent="0.3">
      <c r="A133" s="16" t="s">
        <v>125</v>
      </c>
      <c r="B133" s="49"/>
      <c r="C133" s="49"/>
      <c r="D133" s="94">
        <f>SUM(D130:D132)</f>
        <v>0</v>
      </c>
      <c r="E133" s="77">
        <f>SUM(E130:E132)</f>
        <v>0</v>
      </c>
      <c r="F133" s="85">
        <f>SUM(F130:F132)</f>
        <v>21561.670000000002</v>
      </c>
    </row>
    <row r="134" spans="1:6" x14ac:dyDescent="0.3">
      <c r="B134" s="49"/>
      <c r="C134" s="49"/>
      <c r="D134" s="94"/>
      <c r="E134" s="77"/>
      <c r="F134" s="68"/>
    </row>
    <row r="135" spans="1:6" ht="16.2" thickBot="1" x14ac:dyDescent="0.35">
      <c r="A135" s="16" t="s">
        <v>126</v>
      </c>
      <c r="B135" s="49"/>
      <c r="C135" s="49"/>
      <c r="D135" s="98">
        <f>D84+D94+D112+D121+D127+D133</f>
        <v>555860</v>
      </c>
      <c r="E135" s="86">
        <f>E84+E94+E112+E121+E127+E133</f>
        <v>559460</v>
      </c>
      <c r="F135" s="74">
        <f>F84+F94+F112+F121+F127+F133</f>
        <v>556451.06000000017</v>
      </c>
    </row>
    <row r="136" spans="1:6" ht="16.2" thickTop="1" x14ac:dyDescent="0.3">
      <c r="B136" s="49"/>
      <c r="C136" s="49"/>
      <c r="D136" s="94"/>
      <c r="E136" s="77"/>
      <c r="F136" s="68"/>
    </row>
    <row r="137" spans="1:6" x14ac:dyDescent="0.3">
      <c r="B137" s="49"/>
      <c r="C137" s="49"/>
      <c r="D137" s="94"/>
      <c r="E137" s="77"/>
      <c r="F137" s="68"/>
    </row>
    <row r="138" spans="1:6" x14ac:dyDescent="0.3">
      <c r="A138" s="16" t="s">
        <v>127</v>
      </c>
      <c r="B138" s="49"/>
      <c r="C138" s="49"/>
      <c r="D138" s="94"/>
      <c r="E138" s="77"/>
      <c r="F138" s="68"/>
    </row>
    <row r="139" spans="1:6" ht="16.2" thickBot="1" x14ac:dyDescent="0.35">
      <c r="A139" s="16" t="s">
        <v>128</v>
      </c>
      <c r="B139" s="49"/>
      <c r="C139" s="49"/>
      <c r="D139" s="98">
        <f>D54-D135</f>
        <v>90</v>
      </c>
      <c r="E139" s="86">
        <f>E54-E135-E136</f>
        <v>265</v>
      </c>
      <c r="F139" s="74">
        <f>F54-F135-F136</f>
        <v>7905.7999999998137</v>
      </c>
    </row>
    <row r="140" spans="1:6" ht="16.2" thickTop="1" x14ac:dyDescent="0.3">
      <c r="B140" s="49"/>
      <c r="C140" s="49"/>
      <c r="E140" s="77"/>
      <c r="F140" s="68"/>
    </row>
    <row r="141" spans="1:6" ht="16.2" thickBot="1" x14ac:dyDescent="0.35">
      <c r="A141" s="104"/>
      <c r="B141" s="105"/>
      <c r="C141" s="105"/>
      <c r="D141" s="104"/>
      <c r="E141" s="106"/>
      <c r="F141" s="107"/>
    </row>
    <row r="142" spans="1:6" ht="16.2" thickTop="1" x14ac:dyDescent="0.3">
      <c r="A142" s="19" t="s">
        <v>129</v>
      </c>
      <c r="B142" s="87"/>
      <c r="C142" s="87"/>
      <c r="D142" s="19"/>
      <c r="E142" s="88"/>
      <c r="F142" s="71"/>
    </row>
    <row r="143" spans="1:6" x14ac:dyDescent="0.3">
      <c r="A143" s="48" t="s">
        <v>130</v>
      </c>
      <c r="B143" s="49"/>
      <c r="C143" s="49"/>
      <c r="E143" s="77"/>
      <c r="F143" s="68"/>
    </row>
    <row r="144" spans="1:6" x14ac:dyDescent="0.3">
      <c r="A144" s="89">
        <v>35704</v>
      </c>
      <c r="B144" s="49"/>
      <c r="C144" s="49"/>
      <c r="D144" s="62"/>
      <c r="E144" s="65"/>
      <c r="F144" s="64">
        <v>60443.519999999997</v>
      </c>
    </row>
    <row r="145" spans="1:6" x14ac:dyDescent="0.3">
      <c r="A145" s="89">
        <v>36069</v>
      </c>
      <c r="B145" s="49"/>
      <c r="C145" s="49"/>
      <c r="D145" s="62"/>
      <c r="E145" s="65">
        <f>F158</f>
        <v>62749.61</v>
      </c>
      <c r="F145" s="64" t="s">
        <v>10</v>
      </c>
    </row>
    <row r="146" spans="1:6" x14ac:dyDescent="0.3">
      <c r="A146" s="89">
        <v>36434</v>
      </c>
      <c r="B146" s="49"/>
      <c r="C146" s="49"/>
      <c r="D146" s="62">
        <f>E158</f>
        <v>67799.61</v>
      </c>
      <c r="E146" s="65" t="s">
        <v>10</v>
      </c>
      <c r="F146" s="64"/>
    </row>
    <row r="147" spans="1:6" x14ac:dyDescent="0.3">
      <c r="B147" s="49"/>
      <c r="C147" s="49"/>
      <c r="E147" s="77"/>
      <c r="F147" s="68"/>
    </row>
    <row r="148" spans="1:6" x14ac:dyDescent="0.3">
      <c r="A148" s="16" t="s">
        <v>134</v>
      </c>
      <c r="B148" s="49"/>
      <c r="C148" s="49"/>
      <c r="E148" s="77"/>
      <c r="F148" s="68"/>
    </row>
    <row r="149" spans="1:6" x14ac:dyDescent="0.3">
      <c r="A149" s="48" t="str">
        <f>$A$26</f>
        <v>FY 1997-1998</v>
      </c>
      <c r="B149" s="63">
        <f>B26</f>
        <v>20500</v>
      </c>
      <c r="C149" s="62">
        <v>1.35</v>
      </c>
      <c r="D149" s="49"/>
      <c r="E149" s="75"/>
      <c r="F149" s="68">
        <v>25464.560000000001</v>
      </c>
    </row>
    <row r="150" spans="1:6" x14ac:dyDescent="0.3">
      <c r="A150" s="48" t="str">
        <f>$A$27</f>
        <v>FY 1998-1999</v>
      </c>
      <c r="B150" s="63">
        <f>B27</f>
        <v>19500</v>
      </c>
      <c r="C150" s="62">
        <v>0.9</v>
      </c>
      <c r="D150" s="49"/>
      <c r="E150" s="75">
        <f>B150*C150</f>
        <v>17550</v>
      </c>
      <c r="F150" s="68"/>
    </row>
    <row r="151" spans="1:6" x14ac:dyDescent="0.3">
      <c r="A151" s="48" t="str">
        <f>$A$28</f>
        <v>FY 1999-2000</v>
      </c>
      <c r="B151" s="63">
        <f>B28</f>
        <v>19000</v>
      </c>
      <c r="C151" s="62">
        <v>0.9</v>
      </c>
      <c r="D151" s="87">
        <f>B151*C151</f>
        <v>17100</v>
      </c>
      <c r="E151" s="90"/>
      <c r="F151" s="71"/>
    </row>
    <row r="152" spans="1:6" x14ac:dyDescent="0.3">
      <c r="A152" s="48" t="s">
        <v>135</v>
      </c>
      <c r="B152" s="49"/>
      <c r="C152" s="49"/>
      <c r="D152" s="94">
        <f>SUM(D146:D151)</f>
        <v>84899.61</v>
      </c>
      <c r="E152" s="77">
        <f>SUM(E145:E150)</f>
        <v>80299.61</v>
      </c>
      <c r="F152" s="68">
        <f>SUM(F144:F149)</f>
        <v>85908.08</v>
      </c>
    </row>
    <row r="153" spans="1:6" x14ac:dyDescent="0.3">
      <c r="B153" s="49"/>
      <c r="C153" s="49"/>
      <c r="D153" s="94"/>
      <c r="E153" s="77"/>
      <c r="F153" s="68"/>
    </row>
    <row r="154" spans="1:6" x14ac:dyDescent="0.3">
      <c r="A154" s="16" t="s">
        <v>136</v>
      </c>
      <c r="B154" s="49"/>
      <c r="C154" s="49"/>
      <c r="D154" s="94"/>
      <c r="E154" s="77"/>
      <c r="F154" s="68"/>
    </row>
    <row r="155" spans="1:6" x14ac:dyDescent="0.3">
      <c r="A155" s="48" t="s">
        <v>163</v>
      </c>
      <c r="B155" s="63">
        <v>50</v>
      </c>
      <c r="C155" s="62">
        <v>625</v>
      </c>
      <c r="D155" s="94"/>
      <c r="E155" s="77"/>
      <c r="F155" s="68">
        <v>23158.47</v>
      </c>
    </row>
    <row r="156" spans="1:6" x14ac:dyDescent="0.3">
      <c r="A156" s="48" t="s">
        <v>171</v>
      </c>
      <c r="B156" s="63">
        <v>50</v>
      </c>
      <c r="C156" s="62">
        <v>250</v>
      </c>
      <c r="D156" s="94"/>
      <c r="E156" s="77">
        <f>B156*C156</f>
        <v>12500</v>
      </c>
      <c r="F156" s="68"/>
    </row>
    <row r="157" spans="1:6" x14ac:dyDescent="0.3">
      <c r="A157" s="48" t="s">
        <v>195</v>
      </c>
      <c r="B157" s="63">
        <v>50</v>
      </c>
      <c r="C157" s="62">
        <v>550</v>
      </c>
      <c r="D157" s="97">
        <f>B157*C157</f>
        <v>27500</v>
      </c>
      <c r="E157" s="84"/>
      <c r="F157" s="71"/>
    </row>
    <row r="158" spans="1:6" ht="16.2" thickBot="1" x14ac:dyDescent="0.35">
      <c r="A158" s="16" t="s">
        <v>140</v>
      </c>
      <c r="B158" s="49"/>
      <c r="C158" s="49"/>
      <c r="D158" s="98">
        <f>D152-D157</f>
        <v>57399.61</v>
      </c>
      <c r="E158" s="86">
        <f>E152-E156</f>
        <v>67799.61</v>
      </c>
      <c r="F158" s="74">
        <f>F152-F155</f>
        <v>62749.61</v>
      </c>
    </row>
    <row r="159" spans="1:6" ht="16.2" thickTop="1" x14ac:dyDescent="0.3">
      <c r="A159" s="16"/>
      <c r="B159" s="49"/>
      <c r="C159" s="49"/>
      <c r="D159" s="94"/>
      <c r="E159" s="77"/>
      <c r="F159" s="68"/>
    </row>
    <row r="160" spans="1:6" ht="16.2" thickBot="1" x14ac:dyDescent="0.35">
      <c r="A160" s="108"/>
      <c r="B160" s="105"/>
      <c r="C160" s="105"/>
      <c r="D160" s="109"/>
      <c r="E160" s="106"/>
      <c r="F160" s="107"/>
    </row>
    <row r="161" spans="1:6" ht="16.2" thickTop="1" x14ac:dyDescent="0.3">
      <c r="A161" s="19" t="s">
        <v>141</v>
      </c>
      <c r="B161" s="87"/>
      <c r="C161" s="87"/>
      <c r="D161" s="99"/>
      <c r="E161" s="88"/>
      <c r="F161" s="71"/>
    </row>
    <row r="162" spans="1:6" x14ac:dyDescent="0.3">
      <c r="A162" s="48" t="s">
        <v>130</v>
      </c>
      <c r="B162" s="49"/>
      <c r="C162" s="49"/>
      <c r="D162" s="94"/>
      <c r="E162" s="77"/>
      <c r="F162" s="68"/>
    </row>
    <row r="163" spans="1:6" x14ac:dyDescent="0.3">
      <c r="A163" s="89">
        <f>A144</f>
        <v>35704</v>
      </c>
      <c r="B163" s="49"/>
      <c r="C163" s="49"/>
      <c r="D163" s="100"/>
      <c r="E163" s="65"/>
      <c r="F163" s="64">
        <v>8221.3799999999992</v>
      </c>
    </row>
    <row r="164" spans="1:6" x14ac:dyDescent="0.3">
      <c r="A164" s="89">
        <f>A145</f>
        <v>36069</v>
      </c>
      <c r="B164" s="49"/>
      <c r="C164" s="49"/>
      <c r="D164" s="100"/>
      <c r="E164" s="65">
        <f>F177</f>
        <v>8221.3799999999992</v>
      </c>
      <c r="F164" s="64"/>
    </row>
    <row r="165" spans="1:6" x14ac:dyDescent="0.3">
      <c r="A165" s="89">
        <f>A146</f>
        <v>36434</v>
      </c>
      <c r="B165" s="49"/>
      <c r="C165" s="49"/>
      <c r="D165" s="100">
        <f>E177</f>
        <v>8221.3799999999992</v>
      </c>
      <c r="E165" s="65"/>
      <c r="F165" s="64"/>
    </row>
    <row r="166" spans="1:6" x14ac:dyDescent="0.3">
      <c r="B166" s="49"/>
      <c r="C166" s="49"/>
      <c r="D166" s="94"/>
      <c r="E166" s="77"/>
      <c r="F166" s="68"/>
    </row>
    <row r="167" spans="1:6" x14ac:dyDescent="0.3">
      <c r="A167" s="16" t="s">
        <v>134</v>
      </c>
      <c r="B167" s="49"/>
      <c r="C167" s="49"/>
      <c r="D167" s="94"/>
      <c r="E167" s="77"/>
      <c r="F167" s="68"/>
    </row>
    <row r="168" spans="1:6" x14ac:dyDescent="0.3">
      <c r="A168" s="48" t="s">
        <v>10</v>
      </c>
      <c r="B168" s="49"/>
      <c r="C168" s="49"/>
      <c r="D168" s="94"/>
      <c r="E168" s="77"/>
      <c r="F168" s="68"/>
    </row>
    <row r="169" spans="1:6" x14ac:dyDescent="0.3">
      <c r="A169" s="48" t="str">
        <f>$A$26</f>
        <v>FY 1997-1998</v>
      </c>
      <c r="B169" s="63">
        <f>B26</f>
        <v>20500</v>
      </c>
      <c r="C169" s="62">
        <v>0.2</v>
      </c>
      <c r="D169" s="94"/>
      <c r="E169" s="77"/>
      <c r="F169" s="85">
        <v>3907.15</v>
      </c>
    </row>
    <row r="170" spans="1:6" x14ac:dyDescent="0.3">
      <c r="A170" s="48" t="str">
        <f>$A$27</f>
        <v>FY 1998-1999</v>
      </c>
      <c r="B170" s="63">
        <f>B27</f>
        <v>19500</v>
      </c>
      <c r="C170" s="62">
        <v>0.25</v>
      </c>
      <c r="D170" s="94"/>
      <c r="E170" s="77">
        <f>B170*C170</f>
        <v>4875</v>
      </c>
      <c r="F170" s="85"/>
    </row>
    <row r="171" spans="1:6" x14ac:dyDescent="0.3">
      <c r="A171" s="48" t="str">
        <f>$A$28</f>
        <v>FY 1999-2000</v>
      </c>
      <c r="B171" s="63">
        <v>19000</v>
      </c>
      <c r="C171" s="62">
        <v>0</v>
      </c>
      <c r="D171" s="101">
        <f>B171*C171</f>
        <v>0</v>
      </c>
      <c r="E171" s="84"/>
      <c r="F171" s="91"/>
    </row>
    <row r="172" spans="1:6" x14ac:dyDescent="0.3">
      <c r="A172" s="48" t="s">
        <v>135</v>
      </c>
      <c r="B172" s="49"/>
      <c r="C172" s="49"/>
      <c r="D172" s="94">
        <f>SUM(D165:D171)</f>
        <v>8221.3799999999992</v>
      </c>
      <c r="E172" s="77">
        <f>SUM(E164:E170)</f>
        <v>13096.38</v>
      </c>
      <c r="F172" s="85">
        <f>SUM(F163:F169)</f>
        <v>12128.529999999999</v>
      </c>
    </row>
    <row r="173" spans="1:6" x14ac:dyDescent="0.3">
      <c r="B173" s="49"/>
      <c r="C173" s="49"/>
      <c r="D173" s="94"/>
      <c r="E173" s="77"/>
      <c r="F173" s="85"/>
    </row>
    <row r="174" spans="1:6" x14ac:dyDescent="0.3">
      <c r="A174" s="16" t="s">
        <v>136</v>
      </c>
      <c r="B174" s="49"/>
      <c r="C174" s="49"/>
      <c r="D174" s="94"/>
      <c r="E174" s="77"/>
      <c r="F174" s="85"/>
    </row>
    <row r="175" spans="1:6" x14ac:dyDescent="0.3">
      <c r="A175" s="48" t="s">
        <v>164</v>
      </c>
      <c r="B175" s="49"/>
      <c r="C175" s="49"/>
      <c r="D175" s="97">
        <f>+D171</f>
        <v>0</v>
      </c>
      <c r="E175" s="84">
        <f>+E170</f>
        <v>4875</v>
      </c>
      <c r="F175" s="91">
        <v>3907.15</v>
      </c>
    </row>
    <row r="176" spans="1:6" x14ac:dyDescent="0.3">
      <c r="D176" s="94"/>
      <c r="E176" s="77"/>
      <c r="F176" s="85"/>
    </row>
    <row r="177" spans="1:6" ht="16.2" thickBot="1" x14ac:dyDescent="0.35">
      <c r="A177" s="16" t="s">
        <v>140</v>
      </c>
      <c r="B177" s="49"/>
      <c r="C177" s="49"/>
      <c r="D177" s="98">
        <f>D172-D175</f>
        <v>8221.3799999999992</v>
      </c>
      <c r="E177" s="86">
        <f>E172-E175</f>
        <v>8221.3799999999992</v>
      </c>
      <c r="F177" s="92">
        <f>F172-F175</f>
        <v>8221.3799999999992</v>
      </c>
    </row>
    <row r="178" spans="1:6" ht="16.2" thickTop="1" x14ac:dyDescent="0.3">
      <c r="B178" s="49"/>
      <c r="C178" s="49"/>
      <c r="D178" s="94"/>
      <c r="E178" s="77"/>
      <c r="F178" s="85"/>
    </row>
    <row r="179" spans="1:6" x14ac:dyDescent="0.3">
      <c r="B179" s="49"/>
      <c r="C179" s="49"/>
      <c r="D179" s="94"/>
      <c r="E179" s="77"/>
      <c r="F179" s="85"/>
    </row>
    <row r="180" spans="1:6" ht="16.2" thickBot="1" x14ac:dyDescent="0.35">
      <c r="A180" s="104"/>
      <c r="B180" s="105"/>
      <c r="C180" s="105"/>
      <c r="D180" s="109"/>
      <c r="E180" s="106"/>
      <c r="F180" s="110"/>
    </row>
    <row r="181" spans="1:6" ht="16.2" thickTop="1" x14ac:dyDescent="0.3">
      <c r="A181" s="19" t="s">
        <v>143</v>
      </c>
      <c r="B181" s="87"/>
      <c r="C181" s="87"/>
      <c r="D181" s="99"/>
      <c r="E181" s="88"/>
      <c r="F181" s="93"/>
    </row>
    <row r="182" spans="1:6" x14ac:dyDescent="0.3">
      <c r="B182" s="49"/>
      <c r="C182" s="49"/>
      <c r="D182" s="94"/>
      <c r="E182" s="77"/>
      <c r="F182" s="85"/>
    </row>
    <row r="183" spans="1:6" x14ac:dyDescent="0.3">
      <c r="A183" s="48" t="s">
        <v>144</v>
      </c>
      <c r="B183" s="49"/>
      <c r="C183" s="49"/>
      <c r="D183" s="100">
        <f>C28</f>
        <v>21.35</v>
      </c>
      <c r="E183" s="65">
        <f>C27</f>
        <v>21.1</v>
      </c>
      <c r="F183" s="64">
        <f>C26</f>
        <v>20.45</v>
      </c>
    </row>
    <row r="184" spans="1:6" x14ac:dyDescent="0.3">
      <c r="B184" s="49"/>
      <c r="C184" s="49"/>
      <c r="D184" s="94"/>
      <c r="E184" s="77"/>
      <c r="F184" s="85"/>
    </row>
    <row r="185" spans="1:6" x14ac:dyDescent="0.3">
      <c r="A185" s="48" t="s">
        <v>122</v>
      </c>
      <c r="B185" s="49"/>
      <c r="C185" s="49"/>
      <c r="D185" s="102">
        <f>C40</f>
        <v>0</v>
      </c>
      <c r="E185" s="67">
        <f>C39</f>
        <v>0</v>
      </c>
      <c r="F185" s="79">
        <f>C38</f>
        <v>0.1</v>
      </c>
    </row>
    <row r="186" spans="1:6" x14ac:dyDescent="0.3">
      <c r="B186" s="49"/>
      <c r="C186" s="49"/>
      <c r="D186" s="102"/>
      <c r="E186" s="67"/>
      <c r="F186" s="79"/>
    </row>
    <row r="187" spans="1:6" x14ac:dyDescent="0.3">
      <c r="A187" s="48" t="s">
        <v>145</v>
      </c>
      <c r="B187" s="49"/>
      <c r="C187" s="49"/>
      <c r="D187" s="102">
        <f>C44</f>
        <v>0</v>
      </c>
      <c r="E187" s="67">
        <f>C43</f>
        <v>0</v>
      </c>
      <c r="F187" s="79">
        <f>C42</f>
        <v>0.15</v>
      </c>
    </row>
    <row r="188" spans="1:6" x14ac:dyDescent="0.3">
      <c r="B188" s="49"/>
      <c r="C188" s="49"/>
      <c r="D188" s="102"/>
      <c r="E188" s="67"/>
      <c r="F188" s="79"/>
    </row>
    <row r="189" spans="1:6" x14ac:dyDescent="0.3">
      <c r="A189" s="48" t="s">
        <v>146</v>
      </c>
      <c r="B189" s="49"/>
      <c r="C189" s="49"/>
      <c r="D189" s="102">
        <f>C50</f>
        <v>2.75</v>
      </c>
      <c r="E189" s="67">
        <f>C48</f>
        <v>2.75</v>
      </c>
      <c r="F189" s="79">
        <f>C46</f>
        <v>2.75</v>
      </c>
    </row>
    <row r="190" spans="1:6" x14ac:dyDescent="0.3">
      <c r="B190" s="49"/>
      <c r="C190" s="49"/>
      <c r="D190" s="102"/>
      <c r="E190" s="67"/>
      <c r="F190" s="79"/>
    </row>
    <row r="191" spans="1:6" x14ac:dyDescent="0.3">
      <c r="A191" s="48" t="s">
        <v>147</v>
      </c>
      <c r="B191" s="49"/>
      <c r="C191" s="49"/>
      <c r="D191" s="102">
        <f>C151</f>
        <v>0.9</v>
      </c>
      <c r="E191" s="67">
        <f>C150</f>
        <v>0.9</v>
      </c>
      <c r="F191" s="79">
        <f>C149</f>
        <v>1.35</v>
      </c>
    </row>
    <row r="192" spans="1:6" x14ac:dyDescent="0.3">
      <c r="B192" s="49"/>
      <c r="C192" s="49"/>
      <c r="D192" s="102"/>
      <c r="E192" s="67"/>
      <c r="F192" s="79"/>
    </row>
    <row r="193" spans="1:6" x14ac:dyDescent="0.3">
      <c r="A193" s="48" t="s">
        <v>148</v>
      </c>
      <c r="B193" s="49"/>
      <c r="C193" s="49"/>
      <c r="D193" s="97">
        <f>C171</f>
        <v>0</v>
      </c>
      <c r="E193" s="84">
        <f>C170</f>
        <v>0.25</v>
      </c>
      <c r="F193" s="91">
        <f>C169</f>
        <v>0.2</v>
      </c>
    </row>
    <row r="194" spans="1:6" x14ac:dyDescent="0.3">
      <c r="B194" s="49"/>
      <c r="C194" s="49"/>
      <c r="D194" s="94"/>
      <c r="E194" s="77"/>
      <c r="F194" s="85"/>
    </row>
    <row r="195" spans="1:6" ht="16.2" thickBot="1" x14ac:dyDescent="0.35">
      <c r="A195" s="16" t="s">
        <v>149</v>
      </c>
      <c r="B195" s="49"/>
      <c r="C195" s="49"/>
      <c r="D195" s="98">
        <f>SUM(D183:D193)</f>
        <v>25</v>
      </c>
      <c r="E195" s="86">
        <f>SUM(E183:E193)</f>
        <v>25</v>
      </c>
      <c r="F195" s="92">
        <f>SUM(F183:F193)</f>
        <v>25</v>
      </c>
    </row>
    <row r="196" spans="1:6" ht="16.8" thickTop="1" thickBot="1" x14ac:dyDescent="0.35">
      <c r="A196" s="104"/>
      <c r="B196" s="104"/>
      <c r="C196" s="104"/>
      <c r="D196" s="109"/>
      <c r="E196" s="111"/>
      <c r="F196" s="104"/>
    </row>
    <row r="197" spans="1:6" ht="16.2" thickTop="1" x14ac:dyDescent="0.3"/>
    <row r="198" spans="1:6" x14ac:dyDescent="0.3">
      <c r="A198" s="48" t="s">
        <v>184</v>
      </c>
    </row>
    <row r="199" spans="1:6" x14ac:dyDescent="0.3">
      <c r="A199" s="89">
        <f>+E2</f>
        <v>36387</v>
      </c>
    </row>
  </sheetData>
  <phoneticPr fontId="0" type="noConversion"/>
  <pageMargins left="0.75" right="0.75" top="1" bottom="1" header="0.5" footer="0.5"/>
  <pageSetup scale="75" fitToHeight="6" orientation="portrait" horizontalDpi="4294967292" r:id="rId1"/>
  <headerFooter alignWithMargins="0"/>
  <rowBreaks count="4" manualBreakCount="4">
    <brk id="55" max="5" man="1"/>
    <brk id="94" max="5" man="1"/>
    <brk id="139" max="5" man="1"/>
    <brk id="179" max="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99"/>
  <sheetViews>
    <sheetView topLeftCell="A51" zoomScale="80" zoomScaleNormal="80" workbookViewId="0">
      <selection sqref="A1:G199"/>
    </sheetView>
  </sheetViews>
  <sheetFormatPr defaultRowHeight="15.6" x14ac:dyDescent="0.3"/>
  <cols>
    <col min="1" max="1" width="32.08984375" customWidth="1"/>
    <col min="3" max="3" width="9.81640625" bestFit="1" customWidth="1"/>
    <col min="4" max="4" width="2.90625" bestFit="1" customWidth="1"/>
    <col min="5" max="5" width="14.36328125" customWidth="1"/>
    <col min="6" max="6" width="16" bestFit="1" customWidth="1"/>
    <col min="7" max="7" width="14.1796875" customWidth="1"/>
  </cols>
  <sheetData>
    <row r="1" spans="1:7" x14ac:dyDescent="0.3">
      <c r="A1" s="48"/>
      <c r="B1" s="48"/>
      <c r="C1" s="48"/>
      <c r="D1" s="48"/>
      <c r="E1" s="48"/>
      <c r="F1" s="58"/>
      <c r="G1" s="48"/>
    </row>
    <row r="2" spans="1:7" x14ac:dyDescent="0.3">
      <c r="A2" s="48" t="s">
        <v>1</v>
      </c>
      <c r="B2" s="48"/>
      <c r="C2" s="48"/>
      <c r="D2" s="48"/>
      <c r="E2" s="48"/>
      <c r="F2" s="58"/>
      <c r="G2" s="48"/>
    </row>
    <row r="3" spans="1:7" x14ac:dyDescent="0.3">
      <c r="A3" s="49" t="s">
        <v>2</v>
      </c>
      <c r="B3" s="49"/>
      <c r="C3" s="49"/>
      <c r="D3" s="49"/>
      <c r="E3" s="49"/>
      <c r="F3" s="49"/>
      <c r="G3" s="49"/>
    </row>
    <row r="4" spans="1:7" x14ac:dyDescent="0.3">
      <c r="A4" s="49" t="s">
        <v>3</v>
      </c>
      <c r="B4" s="49"/>
      <c r="C4" s="49"/>
      <c r="D4" s="49"/>
      <c r="E4" s="49"/>
      <c r="F4" s="49"/>
      <c r="G4" s="49"/>
    </row>
    <row r="5" spans="1:7" x14ac:dyDescent="0.3">
      <c r="A5" s="49" t="s">
        <v>4</v>
      </c>
      <c r="B5" s="49"/>
      <c r="C5" s="49"/>
      <c r="D5" s="49"/>
      <c r="E5" s="49"/>
      <c r="F5" s="49"/>
      <c r="G5" s="49"/>
    </row>
    <row r="6" spans="1:7" x14ac:dyDescent="0.3">
      <c r="A6" s="49" t="s">
        <v>5</v>
      </c>
      <c r="B6" s="49"/>
      <c r="C6" s="49"/>
      <c r="D6" s="49"/>
      <c r="E6" s="49"/>
      <c r="F6" s="49"/>
      <c r="G6" s="49"/>
    </row>
    <row r="7" spans="1:7" x14ac:dyDescent="0.3">
      <c r="A7" s="49" t="s">
        <v>6</v>
      </c>
      <c r="B7" s="49"/>
      <c r="C7" s="49"/>
      <c r="D7" s="49"/>
      <c r="E7" s="49"/>
      <c r="F7" s="49"/>
      <c r="G7" s="49"/>
    </row>
    <row r="8" spans="1:7" x14ac:dyDescent="0.3">
      <c r="A8" s="49" t="s">
        <v>7</v>
      </c>
      <c r="B8" s="49"/>
      <c r="C8" s="49"/>
      <c r="D8" s="49"/>
      <c r="E8" s="49"/>
      <c r="F8" s="49"/>
      <c r="G8" s="49"/>
    </row>
    <row r="9" spans="1:7" x14ac:dyDescent="0.3">
      <c r="A9" s="49"/>
      <c r="B9" s="49"/>
      <c r="C9" s="49"/>
      <c r="D9" s="49"/>
      <c r="E9" s="49"/>
      <c r="F9" s="49"/>
      <c r="G9" s="49"/>
    </row>
    <row r="10" spans="1:7" x14ac:dyDescent="0.3">
      <c r="A10" s="49"/>
      <c r="B10" s="49"/>
      <c r="C10" s="49"/>
      <c r="D10" s="49"/>
      <c r="E10" s="49"/>
      <c r="F10" s="49"/>
      <c r="G10" s="49"/>
    </row>
    <row r="11" spans="1:7" x14ac:dyDescent="0.3">
      <c r="A11" s="49"/>
      <c r="B11" s="49"/>
      <c r="C11" s="49"/>
      <c r="D11" s="49"/>
      <c r="E11" s="49"/>
      <c r="F11" s="49"/>
      <c r="G11" s="49"/>
    </row>
    <row r="12" spans="1:7" x14ac:dyDescent="0.3">
      <c r="A12" s="49" t="s">
        <v>10</v>
      </c>
      <c r="B12" s="49"/>
      <c r="C12" s="49"/>
      <c r="D12" s="49"/>
      <c r="E12" s="49"/>
      <c r="F12" s="49"/>
      <c r="G12" s="49"/>
    </row>
    <row r="13" spans="1:7" x14ac:dyDescent="0.3">
      <c r="A13" s="55" t="s">
        <v>11</v>
      </c>
      <c r="B13" s="55"/>
      <c r="C13" s="55"/>
      <c r="D13" s="55"/>
      <c r="E13" s="55"/>
      <c r="F13" s="55"/>
      <c r="G13" s="59"/>
    </row>
    <row r="14" spans="1:7" x14ac:dyDescent="0.3">
      <c r="A14" s="55" t="s">
        <v>196</v>
      </c>
      <c r="B14" s="55"/>
      <c r="C14" s="55"/>
      <c r="D14" s="55"/>
      <c r="E14" s="55"/>
      <c r="F14" s="55"/>
      <c r="G14" s="59"/>
    </row>
    <row r="15" spans="1:7" x14ac:dyDescent="0.3">
      <c r="A15" s="9" t="s">
        <v>13</v>
      </c>
      <c r="B15" s="9"/>
      <c r="C15" s="9"/>
      <c r="D15" s="9"/>
      <c r="E15" s="9"/>
      <c r="F15" s="9"/>
      <c r="G15" s="49"/>
    </row>
    <row r="16" spans="1:7" x14ac:dyDescent="0.3">
      <c r="A16" s="55" t="s">
        <v>14</v>
      </c>
      <c r="B16" s="55"/>
      <c r="C16" s="55"/>
      <c r="D16" s="55"/>
      <c r="E16" s="55"/>
      <c r="F16" s="55"/>
      <c r="G16" s="59"/>
    </row>
    <row r="17" spans="1:7" x14ac:dyDescent="0.3">
      <c r="A17" s="49"/>
      <c r="B17" s="49"/>
      <c r="C17" s="49"/>
      <c r="D17" s="49"/>
      <c r="E17" s="49"/>
      <c r="F17" s="49"/>
      <c r="G17" s="49"/>
    </row>
    <row r="18" spans="1:7" x14ac:dyDescent="0.3">
      <c r="A18" s="9"/>
      <c r="B18" s="9"/>
      <c r="C18" s="9"/>
      <c r="D18" s="9"/>
      <c r="E18" s="48"/>
      <c r="F18" s="9"/>
      <c r="G18" s="48"/>
    </row>
    <row r="19" spans="1:7" x14ac:dyDescent="0.3">
      <c r="A19" s="9"/>
      <c r="B19" s="9"/>
      <c r="C19" s="9"/>
      <c r="D19" s="9"/>
      <c r="E19" s="10" t="s">
        <v>15</v>
      </c>
      <c r="F19" s="48"/>
      <c r="G19" s="10" t="s">
        <v>16</v>
      </c>
    </row>
    <row r="20" spans="1:7" x14ac:dyDescent="0.3">
      <c r="A20" s="9"/>
      <c r="B20" s="9"/>
      <c r="C20" s="9"/>
      <c r="D20" s="9"/>
      <c r="E20" s="10" t="s">
        <v>186</v>
      </c>
      <c r="F20" s="10" t="s">
        <v>187</v>
      </c>
      <c r="G20" s="10" t="s">
        <v>188</v>
      </c>
    </row>
    <row r="21" spans="1:7" ht="16.2" thickBot="1" x14ac:dyDescent="0.35">
      <c r="A21" s="11"/>
      <c r="B21" s="60"/>
      <c r="C21" s="60"/>
      <c r="D21" s="121"/>
      <c r="E21" s="54" t="s">
        <v>20</v>
      </c>
      <c r="F21" s="54" t="s">
        <v>20</v>
      </c>
      <c r="G21" s="54" t="s">
        <v>21</v>
      </c>
    </row>
    <row r="22" spans="1:7" ht="16.2" thickTop="1" x14ac:dyDescent="0.3">
      <c r="A22" s="49" t="s">
        <v>22</v>
      </c>
      <c r="B22" s="49"/>
      <c r="C22" s="49"/>
      <c r="D22" s="49"/>
      <c r="E22" s="49"/>
      <c r="F22" s="49"/>
      <c r="G22" s="49"/>
    </row>
    <row r="23" spans="1:7" x14ac:dyDescent="0.3">
      <c r="A23" s="49"/>
      <c r="B23" s="49"/>
      <c r="C23" s="49"/>
      <c r="D23" s="49"/>
      <c r="E23" s="49"/>
      <c r="F23" s="49"/>
      <c r="G23" s="49"/>
    </row>
    <row r="24" spans="1:7" x14ac:dyDescent="0.3">
      <c r="A24" s="9" t="s">
        <v>23</v>
      </c>
      <c r="B24" s="61" t="s">
        <v>24</v>
      </c>
      <c r="C24" s="61" t="s">
        <v>25</v>
      </c>
      <c r="D24" s="61"/>
      <c r="E24" s="49"/>
      <c r="F24" s="49"/>
      <c r="G24" s="49"/>
    </row>
    <row r="25" spans="1:7" x14ac:dyDescent="0.3">
      <c r="A25" s="49" t="s">
        <v>26</v>
      </c>
      <c r="B25" s="49"/>
      <c r="C25" s="49"/>
      <c r="D25" s="49"/>
      <c r="E25" s="62"/>
      <c r="F25" s="62"/>
      <c r="G25" s="62"/>
    </row>
    <row r="26" spans="1:7" x14ac:dyDescent="0.3">
      <c r="A26" s="49" t="s">
        <v>154</v>
      </c>
      <c r="B26" s="63">
        <v>20500</v>
      </c>
      <c r="C26" s="62">
        <v>20.45</v>
      </c>
      <c r="D26" s="62"/>
      <c r="E26" s="62"/>
      <c r="F26" s="62"/>
      <c r="G26" s="64">
        <v>419693.7</v>
      </c>
    </row>
    <row r="27" spans="1:7" x14ac:dyDescent="0.3">
      <c r="A27" s="49" t="s">
        <v>170</v>
      </c>
      <c r="B27" s="63">
        <v>19500</v>
      </c>
      <c r="C27" s="62">
        <v>21.1</v>
      </c>
      <c r="D27" s="62"/>
      <c r="E27" s="62"/>
      <c r="F27" s="65">
        <f>$B27*$C27</f>
        <v>411450</v>
      </c>
      <c r="G27" s="64"/>
    </row>
    <row r="28" spans="1:7" x14ac:dyDescent="0.3">
      <c r="A28" s="49" t="s">
        <v>185</v>
      </c>
      <c r="B28" s="63">
        <v>19000</v>
      </c>
      <c r="C28" s="62">
        <v>21.35</v>
      </c>
      <c r="D28" s="62"/>
      <c r="E28" s="62">
        <f>B28*C28</f>
        <v>405650</v>
      </c>
      <c r="F28" s="65"/>
      <c r="G28" s="64"/>
    </row>
    <row r="29" spans="1:7" x14ac:dyDescent="0.3">
      <c r="A29" s="49" t="s">
        <v>31</v>
      </c>
      <c r="B29" s="49"/>
      <c r="C29" s="62"/>
      <c r="D29" s="62"/>
      <c r="E29" s="66"/>
      <c r="F29" s="67"/>
      <c r="G29" s="68"/>
    </row>
    <row r="30" spans="1:7" x14ac:dyDescent="0.3">
      <c r="A30" s="49" t="str">
        <f>$A$26</f>
        <v>FY 1997-1998</v>
      </c>
      <c r="B30" s="63">
        <v>3000</v>
      </c>
      <c r="C30" s="62">
        <v>15</v>
      </c>
      <c r="D30" s="62"/>
      <c r="E30" s="66"/>
      <c r="F30" s="67"/>
      <c r="G30" s="64">
        <v>47345.2</v>
      </c>
    </row>
    <row r="31" spans="1:7" x14ac:dyDescent="0.3">
      <c r="A31" s="49" t="str">
        <f>$A$27</f>
        <v>FY 1998-1999</v>
      </c>
      <c r="B31" s="63">
        <v>3000</v>
      </c>
      <c r="C31" s="62">
        <v>15</v>
      </c>
      <c r="D31" s="62"/>
      <c r="E31" s="66"/>
      <c r="F31" s="67">
        <f>$B31*$C31</f>
        <v>45000</v>
      </c>
      <c r="G31" s="68"/>
    </row>
    <row r="32" spans="1:7" x14ac:dyDescent="0.3">
      <c r="A32" s="49" t="str">
        <f>$A$28</f>
        <v>FY 1999-2000</v>
      </c>
      <c r="B32" s="63">
        <v>3000</v>
      </c>
      <c r="C32" s="62">
        <v>15</v>
      </c>
      <c r="D32" s="62"/>
      <c r="E32" s="66">
        <f>B32*C32</f>
        <v>45000</v>
      </c>
      <c r="F32" s="67"/>
      <c r="G32" s="68"/>
    </row>
    <row r="33" spans="1:7" x14ac:dyDescent="0.3">
      <c r="A33" s="49" t="s">
        <v>189</v>
      </c>
      <c r="B33" s="63"/>
      <c r="C33" s="62"/>
      <c r="D33" s="62"/>
      <c r="E33" s="66">
        <v>15000</v>
      </c>
      <c r="F33" s="67">
        <v>15000</v>
      </c>
      <c r="G33" s="68">
        <v>15000</v>
      </c>
    </row>
    <row r="34" spans="1:7" x14ac:dyDescent="0.3">
      <c r="A34" s="49" t="s">
        <v>33</v>
      </c>
      <c r="B34" s="49"/>
      <c r="C34" s="49"/>
      <c r="D34" s="49"/>
      <c r="E34" s="66">
        <v>11000</v>
      </c>
      <c r="F34" s="67">
        <v>10500</v>
      </c>
      <c r="G34" s="68">
        <v>10000</v>
      </c>
    </row>
    <row r="35" spans="1:7" x14ac:dyDescent="0.3">
      <c r="A35" s="49" t="s">
        <v>34</v>
      </c>
      <c r="B35" s="63"/>
      <c r="C35" s="62"/>
      <c r="D35" s="62"/>
      <c r="E35" s="66">
        <v>16000</v>
      </c>
      <c r="F35" s="67">
        <v>15000</v>
      </c>
      <c r="G35" s="68">
        <v>15524.25</v>
      </c>
    </row>
    <row r="36" spans="1:7" x14ac:dyDescent="0.3">
      <c r="A36" s="49" t="s">
        <v>35</v>
      </c>
      <c r="B36" s="49"/>
      <c r="C36" s="49"/>
      <c r="D36" s="49"/>
      <c r="E36" s="66">
        <v>7500</v>
      </c>
      <c r="F36" s="67">
        <v>5000</v>
      </c>
      <c r="G36" s="68">
        <v>3000</v>
      </c>
    </row>
    <row r="37" spans="1:7" x14ac:dyDescent="0.3">
      <c r="A37" s="49" t="s">
        <v>36</v>
      </c>
      <c r="B37" s="63"/>
      <c r="C37" s="62"/>
      <c r="D37" s="62"/>
      <c r="E37" s="66"/>
      <c r="F37" s="67"/>
      <c r="G37" s="68"/>
    </row>
    <row r="38" spans="1:7" x14ac:dyDescent="0.3">
      <c r="A38" s="49" t="str">
        <f>$A$26</f>
        <v>FY 1997-1998</v>
      </c>
      <c r="B38" s="63">
        <f>+B26</f>
        <v>20500</v>
      </c>
      <c r="C38" s="62">
        <v>0.1</v>
      </c>
      <c r="D38" s="62"/>
      <c r="E38" s="66"/>
      <c r="F38" s="67"/>
      <c r="G38" s="68"/>
    </row>
    <row r="39" spans="1:7" x14ac:dyDescent="0.3">
      <c r="A39" s="49" t="str">
        <f>$A$27</f>
        <v>FY 1998-1999</v>
      </c>
      <c r="B39" s="63">
        <f>+B27</f>
        <v>19500</v>
      </c>
      <c r="C39" s="62">
        <v>0</v>
      </c>
      <c r="D39" s="62"/>
      <c r="E39" s="66"/>
      <c r="F39" s="67">
        <f>$B39*$C39</f>
        <v>0</v>
      </c>
      <c r="G39" s="68"/>
    </row>
    <row r="40" spans="1:7" x14ac:dyDescent="0.3">
      <c r="A40" s="49" t="str">
        <f>$A$28</f>
        <v>FY 1999-2000</v>
      </c>
      <c r="B40" s="63">
        <f>B28</f>
        <v>19000</v>
      </c>
      <c r="C40" s="62">
        <v>0</v>
      </c>
      <c r="D40" s="62"/>
      <c r="E40" s="66">
        <f>$B40*$C40</f>
        <v>0</v>
      </c>
      <c r="F40" s="67"/>
      <c r="G40" s="68"/>
    </row>
    <row r="41" spans="1:7" x14ac:dyDescent="0.3">
      <c r="A41" s="49" t="s">
        <v>37</v>
      </c>
      <c r="B41" s="49"/>
      <c r="C41" s="49"/>
      <c r="D41" s="49"/>
      <c r="E41" s="66"/>
      <c r="F41" s="67"/>
      <c r="G41" s="68"/>
    </row>
    <row r="42" spans="1:7" x14ac:dyDescent="0.3">
      <c r="A42" s="49" t="str">
        <f>$A$26</f>
        <v>FY 1997-1998</v>
      </c>
      <c r="B42" s="63">
        <f>+B26</f>
        <v>20500</v>
      </c>
      <c r="C42" s="62">
        <v>0.15</v>
      </c>
      <c r="D42" s="62"/>
      <c r="E42" s="66"/>
      <c r="F42" s="67"/>
      <c r="G42" s="68"/>
    </row>
    <row r="43" spans="1:7" x14ac:dyDescent="0.3">
      <c r="A43" s="49" t="str">
        <f>$A$27</f>
        <v>FY 1998-1999</v>
      </c>
      <c r="B43" s="63">
        <f>B27</f>
        <v>19500</v>
      </c>
      <c r="C43" s="62">
        <v>0</v>
      </c>
      <c r="D43" s="62"/>
      <c r="E43" s="66"/>
      <c r="F43" s="67">
        <f>B43*C43</f>
        <v>0</v>
      </c>
      <c r="G43" s="68"/>
    </row>
    <row r="44" spans="1:7" x14ac:dyDescent="0.3">
      <c r="A44" s="49" t="str">
        <f>$A$28</f>
        <v>FY 1999-2000</v>
      </c>
      <c r="B44" s="63">
        <f>B28</f>
        <v>19000</v>
      </c>
      <c r="C44" s="62">
        <v>0</v>
      </c>
      <c r="D44" s="62"/>
      <c r="E44" s="66">
        <f>B44*C44</f>
        <v>0</v>
      </c>
      <c r="F44" s="67"/>
      <c r="G44" s="68"/>
    </row>
    <row r="45" spans="1:7" x14ac:dyDescent="0.3">
      <c r="A45" s="49" t="s">
        <v>38</v>
      </c>
      <c r="B45" s="49"/>
      <c r="C45" s="49"/>
      <c r="D45" s="49"/>
      <c r="E45" s="66"/>
      <c r="F45" s="67"/>
      <c r="G45" s="68">
        <v>51879.25</v>
      </c>
    </row>
    <row r="46" spans="1:7" x14ac:dyDescent="0.3">
      <c r="A46" s="49" t="str">
        <f>$A$26</f>
        <v>FY 1997-1998</v>
      </c>
      <c r="B46" s="63">
        <f>B26</f>
        <v>20500</v>
      </c>
      <c r="C46" s="62">
        <v>2.75</v>
      </c>
      <c r="D46" s="62"/>
      <c r="E46" s="66"/>
      <c r="F46" s="67"/>
      <c r="G46" s="68">
        <v>734</v>
      </c>
    </row>
    <row r="47" spans="1:7" x14ac:dyDescent="0.3">
      <c r="A47" s="49" t="s">
        <v>40</v>
      </c>
      <c r="B47" s="63">
        <v>400</v>
      </c>
      <c r="C47" s="62">
        <v>3.5</v>
      </c>
      <c r="D47" s="62"/>
      <c r="E47" s="66"/>
      <c r="F47" s="67"/>
      <c r="G47" s="68"/>
    </row>
    <row r="48" spans="1:7" x14ac:dyDescent="0.3">
      <c r="A48" s="49" t="str">
        <f>$A$27</f>
        <v>FY 1998-1999</v>
      </c>
      <c r="B48" s="63">
        <f>B27</f>
        <v>19500</v>
      </c>
      <c r="C48" s="62">
        <v>2.75</v>
      </c>
      <c r="D48" s="62"/>
      <c r="E48" s="66"/>
      <c r="F48" s="67">
        <f>B48*C48</f>
        <v>53625</v>
      </c>
      <c r="G48" s="68"/>
    </row>
    <row r="49" spans="1:7" x14ac:dyDescent="0.3">
      <c r="A49" s="49" t="s">
        <v>40</v>
      </c>
      <c r="B49" s="63">
        <v>300</v>
      </c>
      <c r="C49" s="62">
        <v>4</v>
      </c>
      <c r="D49" s="62"/>
      <c r="E49" s="66"/>
      <c r="F49" s="67">
        <f>+B49*C49</f>
        <v>1200</v>
      </c>
      <c r="G49" s="68"/>
    </row>
    <row r="50" spans="1:7" x14ac:dyDescent="0.3">
      <c r="A50" s="49" t="str">
        <f>$A$28</f>
        <v>FY 1999-2000</v>
      </c>
      <c r="B50" s="63">
        <f>B28</f>
        <v>19000</v>
      </c>
      <c r="C50" s="62">
        <v>2.75</v>
      </c>
      <c r="D50" s="62"/>
      <c r="E50" s="66">
        <f>B50*C50</f>
        <v>52250</v>
      </c>
      <c r="F50" s="67"/>
      <c r="G50" s="68"/>
    </row>
    <row r="51" spans="1:7" x14ac:dyDescent="0.3">
      <c r="A51" s="49" t="s">
        <v>40</v>
      </c>
      <c r="B51" s="63">
        <v>200</v>
      </c>
      <c r="C51" s="62">
        <v>4</v>
      </c>
      <c r="D51" s="62"/>
      <c r="E51" s="66">
        <f>B51*C51</f>
        <v>800</v>
      </c>
      <c r="F51" s="67"/>
      <c r="G51" s="68"/>
    </row>
    <row r="52" spans="1:7" x14ac:dyDescent="0.3">
      <c r="A52" s="49" t="s">
        <v>42</v>
      </c>
      <c r="B52" s="48"/>
      <c r="C52" s="48"/>
      <c r="D52" s="48"/>
      <c r="E52" s="66">
        <v>1000</v>
      </c>
      <c r="F52" s="67">
        <v>750</v>
      </c>
      <c r="G52" s="68">
        <v>970.46</v>
      </c>
    </row>
    <row r="53" spans="1:7" x14ac:dyDescent="0.3">
      <c r="A53" s="49" t="s">
        <v>191</v>
      </c>
      <c r="B53" s="63"/>
      <c r="C53" s="62"/>
      <c r="D53" s="62"/>
      <c r="E53" s="69">
        <v>1750</v>
      </c>
      <c r="F53" s="70">
        <v>2200</v>
      </c>
      <c r="G53" s="71">
        <v>210</v>
      </c>
    </row>
    <row r="54" spans="1:7" ht="16.2" thickBot="1" x14ac:dyDescent="0.35">
      <c r="A54" s="9" t="s">
        <v>44</v>
      </c>
      <c r="B54" s="63"/>
      <c r="C54" s="62"/>
      <c r="D54" s="62"/>
      <c r="E54" s="72">
        <f>SUM(E28:E53)</f>
        <v>555950</v>
      </c>
      <c r="F54" s="73">
        <f>SUM(F27:F53)</f>
        <v>559725</v>
      </c>
      <c r="G54" s="74">
        <f>SUM(G26:G53)</f>
        <v>564356.86</v>
      </c>
    </row>
    <row r="55" spans="1:7" ht="16.2" thickTop="1" x14ac:dyDescent="0.3">
      <c r="A55" s="49"/>
      <c r="B55" s="49"/>
      <c r="C55" s="49"/>
      <c r="D55" s="49"/>
      <c r="E55" s="49"/>
      <c r="F55" s="75"/>
      <c r="G55" s="68"/>
    </row>
    <row r="56" spans="1:7" x14ac:dyDescent="0.3">
      <c r="A56" s="9" t="s">
        <v>46</v>
      </c>
      <c r="B56" s="63"/>
      <c r="C56" s="62"/>
      <c r="D56" s="62"/>
      <c r="E56" s="49"/>
      <c r="F56" s="75"/>
      <c r="G56" s="68"/>
    </row>
    <row r="57" spans="1:7" x14ac:dyDescent="0.3">
      <c r="A57" s="9" t="s">
        <v>47</v>
      </c>
      <c r="B57" s="63"/>
      <c r="C57" s="62"/>
      <c r="D57" s="62"/>
      <c r="E57" s="49"/>
      <c r="F57" s="75"/>
      <c r="G57" s="68"/>
    </row>
    <row r="58" spans="1:7" x14ac:dyDescent="0.3">
      <c r="A58" s="49" t="s">
        <v>62</v>
      </c>
      <c r="B58" s="63"/>
      <c r="C58" s="49"/>
      <c r="D58" s="49"/>
      <c r="E58" s="76">
        <v>5650</v>
      </c>
      <c r="F58" s="77">
        <v>5450</v>
      </c>
      <c r="G58" s="79">
        <v>5200</v>
      </c>
    </row>
    <row r="59" spans="1:7" x14ac:dyDescent="0.3">
      <c r="A59" s="49" t="s">
        <v>177</v>
      </c>
      <c r="B59" s="63"/>
      <c r="C59" s="49"/>
      <c r="D59" s="49"/>
      <c r="E59" s="76">
        <v>100</v>
      </c>
      <c r="F59" s="77">
        <v>100</v>
      </c>
      <c r="G59" s="79">
        <v>94.34</v>
      </c>
    </row>
    <row r="60" spans="1:7" x14ac:dyDescent="0.3">
      <c r="A60" s="49" t="s">
        <v>159</v>
      </c>
      <c r="B60" s="63"/>
      <c r="C60" s="49"/>
      <c r="D60" s="49"/>
      <c r="E60" s="76">
        <v>4000</v>
      </c>
      <c r="F60" s="77">
        <v>5200</v>
      </c>
      <c r="G60" s="79">
        <v>5788.23</v>
      </c>
    </row>
    <row r="61" spans="1:7" x14ac:dyDescent="0.3">
      <c r="A61" s="49" t="s">
        <v>161</v>
      </c>
      <c r="B61" s="63"/>
      <c r="C61" s="49"/>
      <c r="D61" s="49"/>
      <c r="E61" s="76">
        <v>1500</v>
      </c>
      <c r="F61" s="77">
        <v>1500</v>
      </c>
      <c r="G61" s="79">
        <v>1204.99</v>
      </c>
    </row>
    <row r="62" spans="1:7" x14ac:dyDescent="0.3">
      <c r="A62" s="49" t="s">
        <v>66</v>
      </c>
      <c r="B62" s="63"/>
      <c r="C62" s="49"/>
      <c r="D62" s="49"/>
      <c r="E62" s="76">
        <v>8300</v>
      </c>
      <c r="F62" s="77">
        <v>4500</v>
      </c>
      <c r="G62" s="79">
        <v>6440.45</v>
      </c>
    </row>
    <row r="63" spans="1:7" x14ac:dyDescent="0.3">
      <c r="A63" s="49" t="s">
        <v>65</v>
      </c>
      <c r="B63" s="63"/>
      <c r="C63" s="49"/>
      <c r="D63" s="49"/>
      <c r="E63" s="76">
        <v>4850</v>
      </c>
      <c r="F63" s="77">
        <v>6000</v>
      </c>
      <c r="G63" s="79">
        <v>7280.36</v>
      </c>
    </row>
    <row r="64" spans="1:7" x14ac:dyDescent="0.3">
      <c r="A64" s="49" t="s">
        <v>60</v>
      </c>
      <c r="B64" s="63"/>
      <c r="C64" s="49"/>
      <c r="D64" s="49"/>
      <c r="E64" s="76">
        <v>1250</v>
      </c>
      <c r="F64" s="77">
        <v>1250</v>
      </c>
      <c r="G64" s="79">
        <v>1069</v>
      </c>
    </row>
    <row r="65" spans="1:7" x14ac:dyDescent="0.3">
      <c r="A65" s="49" t="s">
        <v>67</v>
      </c>
      <c r="B65" s="63"/>
      <c r="C65" s="49"/>
      <c r="D65" s="49"/>
      <c r="E65" s="76">
        <v>45</v>
      </c>
      <c r="F65" s="77">
        <v>700</v>
      </c>
      <c r="G65" s="79">
        <v>1275.03</v>
      </c>
    </row>
    <row r="66" spans="1:7" x14ac:dyDescent="0.3">
      <c r="A66" s="49" t="s">
        <v>175</v>
      </c>
      <c r="B66" s="63"/>
      <c r="C66" s="49"/>
      <c r="D66" s="49"/>
      <c r="E66" s="76">
        <v>14500</v>
      </c>
      <c r="F66" s="77">
        <v>14500</v>
      </c>
      <c r="G66" s="79">
        <v>15719.86</v>
      </c>
    </row>
    <row r="67" spans="1:7" x14ac:dyDescent="0.3">
      <c r="A67" s="49" t="s">
        <v>176</v>
      </c>
      <c r="B67" s="63"/>
      <c r="C67" s="49"/>
      <c r="D67" s="49"/>
      <c r="E67" s="76">
        <v>200</v>
      </c>
      <c r="F67" s="77">
        <v>200</v>
      </c>
      <c r="G67" s="79">
        <v>178.2</v>
      </c>
    </row>
    <row r="68" spans="1:7" x14ac:dyDescent="0.3">
      <c r="A68" s="49" t="s">
        <v>174</v>
      </c>
      <c r="B68" s="63"/>
      <c r="C68" s="49"/>
      <c r="D68" s="49"/>
      <c r="E68" s="76">
        <v>38700</v>
      </c>
      <c r="F68" s="77">
        <v>36550</v>
      </c>
      <c r="G68" s="79">
        <v>35116.97</v>
      </c>
    </row>
    <row r="69" spans="1:7" x14ac:dyDescent="0.3">
      <c r="A69" s="49" t="s">
        <v>57</v>
      </c>
      <c r="B69" s="63"/>
      <c r="C69" s="49"/>
      <c r="D69" s="49"/>
      <c r="E69" s="76">
        <v>4000</v>
      </c>
      <c r="F69" s="77">
        <v>4000</v>
      </c>
      <c r="G69" s="79">
        <v>4111.88</v>
      </c>
    </row>
    <row r="70" spans="1:7" x14ac:dyDescent="0.3">
      <c r="A70" s="49" t="s">
        <v>52</v>
      </c>
      <c r="B70" s="63"/>
      <c r="C70" s="49"/>
      <c r="D70" s="49"/>
      <c r="E70" s="76">
        <v>16650</v>
      </c>
      <c r="F70" s="77">
        <v>17000</v>
      </c>
      <c r="G70" s="79">
        <v>16314</v>
      </c>
    </row>
    <row r="71" spans="1:7" x14ac:dyDescent="0.3">
      <c r="A71" s="49" t="s">
        <v>58</v>
      </c>
      <c r="B71" s="63"/>
      <c r="C71" s="49"/>
      <c r="D71" s="49"/>
      <c r="E71" s="76">
        <v>14895</v>
      </c>
      <c r="F71" s="77">
        <v>14000</v>
      </c>
      <c r="G71" s="79">
        <v>17072.87</v>
      </c>
    </row>
    <row r="72" spans="1:7" x14ac:dyDescent="0.3">
      <c r="A72" s="49" t="s">
        <v>59</v>
      </c>
      <c r="B72" s="63"/>
      <c r="C72" s="49"/>
      <c r="D72" s="49"/>
      <c r="E72" s="76">
        <v>1500</v>
      </c>
      <c r="F72" s="77">
        <v>5000</v>
      </c>
      <c r="G72" s="79">
        <v>-2860.03</v>
      </c>
    </row>
    <row r="73" spans="1:7" x14ac:dyDescent="0.3">
      <c r="A73" s="49" t="s">
        <v>157</v>
      </c>
      <c r="B73" s="63"/>
      <c r="C73" s="49"/>
      <c r="D73" s="49"/>
      <c r="E73" s="76">
        <v>150</v>
      </c>
      <c r="F73" s="77">
        <v>150</v>
      </c>
      <c r="G73" s="79">
        <v>300</v>
      </c>
    </row>
    <row r="74" spans="1:7" x14ac:dyDescent="0.3">
      <c r="A74" s="49" t="s">
        <v>54</v>
      </c>
      <c r="B74" s="63"/>
      <c r="C74" s="49"/>
      <c r="D74" s="49"/>
      <c r="E74" s="76">
        <v>14000</v>
      </c>
      <c r="F74" s="77">
        <v>13500</v>
      </c>
      <c r="G74" s="79">
        <v>13136.47</v>
      </c>
    </row>
    <row r="75" spans="1:7" x14ac:dyDescent="0.3">
      <c r="A75" s="49" t="s">
        <v>50</v>
      </c>
      <c r="B75" s="63"/>
      <c r="C75" s="49"/>
      <c r="D75" s="49"/>
      <c r="E75" s="76">
        <v>90800</v>
      </c>
      <c r="F75" s="77">
        <v>90800</v>
      </c>
      <c r="G75" s="78">
        <v>89177</v>
      </c>
    </row>
    <row r="76" spans="1:7" x14ac:dyDescent="0.3">
      <c r="A76" s="49" t="s">
        <v>51</v>
      </c>
      <c r="B76" s="63"/>
      <c r="C76" s="49"/>
      <c r="D76" s="49"/>
      <c r="E76" s="76">
        <v>1500</v>
      </c>
      <c r="F76" s="77">
        <v>5000</v>
      </c>
      <c r="G76" s="78">
        <v>4496.4799999999996</v>
      </c>
    </row>
    <row r="77" spans="1:7" x14ac:dyDescent="0.3">
      <c r="A77" s="49" t="s">
        <v>49</v>
      </c>
      <c r="B77" s="63"/>
      <c r="C77" s="49"/>
      <c r="D77" s="49"/>
      <c r="E77" s="76">
        <v>44990</v>
      </c>
      <c r="F77" s="77">
        <v>43260</v>
      </c>
      <c r="G77" s="78">
        <v>41834.14</v>
      </c>
    </row>
    <row r="78" spans="1:7" x14ac:dyDescent="0.3">
      <c r="A78" s="49" t="s">
        <v>48</v>
      </c>
      <c r="B78" s="63"/>
      <c r="C78" s="62"/>
      <c r="D78" s="62"/>
      <c r="E78" s="76">
        <v>67500</v>
      </c>
      <c r="F78" s="77">
        <v>64900</v>
      </c>
      <c r="G78" s="78">
        <v>61425.599999999999</v>
      </c>
    </row>
    <row r="79" spans="1:7" x14ac:dyDescent="0.3">
      <c r="A79" s="49" t="s">
        <v>192</v>
      </c>
      <c r="B79" s="63"/>
      <c r="C79" s="49"/>
      <c r="D79" s="49"/>
      <c r="E79" s="76">
        <v>2500</v>
      </c>
      <c r="F79" s="77">
        <v>5000</v>
      </c>
      <c r="G79" s="79">
        <v>5019.33</v>
      </c>
    </row>
    <row r="80" spans="1:7" x14ac:dyDescent="0.3">
      <c r="A80" s="49" t="s">
        <v>172</v>
      </c>
      <c r="B80" s="63"/>
      <c r="C80" s="49"/>
      <c r="D80" s="49"/>
      <c r="E80" s="76">
        <v>1500</v>
      </c>
      <c r="F80" s="77">
        <v>1000</v>
      </c>
      <c r="G80" s="79">
        <v>1498.77</v>
      </c>
    </row>
    <row r="81" spans="1:7" x14ac:dyDescent="0.3">
      <c r="A81" s="49" t="s">
        <v>56</v>
      </c>
      <c r="B81" s="63"/>
      <c r="C81" s="49"/>
      <c r="D81" s="49"/>
      <c r="E81" s="76">
        <v>1800</v>
      </c>
      <c r="F81" s="77">
        <v>2750</v>
      </c>
      <c r="G81" s="79">
        <v>3401.77</v>
      </c>
    </row>
    <row r="82" spans="1:7" x14ac:dyDescent="0.3">
      <c r="A82" s="49" t="s">
        <v>158</v>
      </c>
      <c r="B82" s="63"/>
      <c r="C82" s="49"/>
      <c r="D82" s="49"/>
      <c r="E82" s="76">
        <v>5200</v>
      </c>
      <c r="F82" s="77">
        <v>6200</v>
      </c>
      <c r="G82" s="79">
        <v>5794.38</v>
      </c>
    </row>
    <row r="83" spans="1:7" x14ac:dyDescent="0.3">
      <c r="A83" s="49" t="s">
        <v>72</v>
      </c>
      <c r="B83" s="63"/>
      <c r="C83" s="49"/>
      <c r="D83" s="49"/>
      <c r="E83" s="80">
        <v>2260</v>
      </c>
      <c r="F83" s="81">
        <v>3750</v>
      </c>
      <c r="G83" s="82">
        <v>2260</v>
      </c>
    </row>
    <row r="84" spans="1:7" x14ac:dyDescent="0.3">
      <c r="A84" s="9" t="s">
        <v>73</v>
      </c>
      <c r="B84" s="63"/>
      <c r="C84" s="49"/>
      <c r="D84" s="49"/>
      <c r="E84" s="66">
        <f>SUM(E58:E83)</f>
        <v>348340</v>
      </c>
      <c r="F84" s="67">
        <f>SUM(F58:F83)</f>
        <v>352260</v>
      </c>
      <c r="G84" s="79">
        <f>SUM(G58:G83)</f>
        <v>342350.09</v>
      </c>
    </row>
    <row r="85" spans="1:7" x14ac:dyDescent="0.3">
      <c r="A85" s="49"/>
      <c r="B85" s="49"/>
      <c r="C85" s="49"/>
      <c r="D85" s="49"/>
      <c r="E85" s="49"/>
      <c r="F85" s="75"/>
      <c r="G85" s="68"/>
    </row>
    <row r="86" spans="1:7" x14ac:dyDescent="0.3">
      <c r="A86" s="9" t="s">
        <v>74</v>
      </c>
      <c r="B86" s="49"/>
      <c r="C86" s="49"/>
      <c r="D86" s="49"/>
      <c r="E86" s="49"/>
      <c r="F86" s="75"/>
      <c r="G86" s="68"/>
    </row>
    <row r="87" spans="1:7" x14ac:dyDescent="0.3">
      <c r="A87" s="49" t="s">
        <v>197</v>
      </c>
      <c r="B87" s="49"/>
      <c r="C87" s="49"/>
      <c r="D87" s="49"/>
      <c r="E87" s="66">
        <v>25000</v>
      </c>
      <c r="F87" s="67">
        <v>26000</v>
      </c>
      <c r="G87" s="79">
        <v>26093.37</v>
      </c>
    </row>
    <row r="88" spans="1:7" x14ac:dyDescent="0.3">
      <c r="A88" s="49" t="s">
        <v>198</v>
      </c>
      <c r="B88" s="49"/>
      <c r="C88" s="49"/>
      <c r="D88" s="49"/>
      <c r="E88" s="66">
        <v>7920</v>
      </c>
      <c r="F88" s="67">
        <v>8250</v>
      </c>
      <c r="G88" s="79">
        <v>8000</v>
      </c>
    </row>
    <row r="89" spans="1:7" x14ac:dyDescent="0.3">
      <c r="A89" s="49" t="s">
        <v>199</v>
      </c>
      <c r="B89" s="49"/>
      <c r="C89" s="49"/>
      <c r="D89" s="49"/>
      <c r="E89" s="66">
        <v>2600</v>
      </c>
      <c r="F89" s="67">
        <v>2600</v>
      </c>
      <c r="G89" s="79">
        <v>2500</v>
      </c>
    </row>
    <row r="90" spans="1:7" x14ac:dyDescent="0.3">
      <c r="A90" s="49" t="s">
        <v>200</v>
      </c>
      <c r="B90" s="49"/>
      <c r="C90" s="49"/>
      <c r="D90" s="49"/>
      <c r="E90" s="66">
        <v>3150</v>
      </c>
      <c r="F90" s="67">
        <v>3150</v>
      </c>
      <c r="G90" s="79">
        <v>3000</v>
      </c>
    </row>
    <row r="91" spans="1:7" x14ac:dyDescent="0.3">
      <c r="A91" s="9" t="s">
        <v>84</v>
      </c>
      <c r="B91" s="49"/>
      <c r="C91" s="49"/>
      <c r="D91" s="49"/>
      <c r="E91" s="66"/>
      <c r="F91" s="67"/>
      <c r="G91" s="79"/>
    </row>
    <row r="92" spans="1:7" x14ac:dyDescent="0.3">
      <c r="A92" s="49" t="s">
        <v>86</v>
      </c>
      <c r="B92" s="49"/>
      <c r="C92" s="49"/>
      <c r="D92" s="49"/>
      <c r="E92" s="112">
        <v>19250</v>
      </c>
      <c r="F92" s="113">
        <v>19250</v>
      </c>
      <c r="G92" s="114">
        <v>18261.349999999999</v>
      </c>
    </row>
    <row r="93" spans="1:7" x14ac:dyDescent="0.3">
      <c r="A93" s="49" t="s">
        <v>85</v>
      </c>
      <c r="B93" s="49"/>
      <c r="C93" s="49"/>
      <c r="D93" s="49"/>
      <c r="E93" s="69">
        <v>57605</v>
      </c>
      <c r="F93" s="70">
        <v>57000</v>
      </c>
      <c r="G93" s="82">
        <v>44767.54</v>
      </c>
    </row>
    <row r="94" spans="1:7" x14ac:dyDescent="0.3">
      <c r="A94" s="57" t="s">
        <v>87</v>
      </c>
      <c r="B94" s="49"/>
      <c r="C94" s="49"/>
      <c r="D94" s="49"/>
      <c r="E94" s="66">
        <f>SUM(E87:E93)</f>
        <v>115525</v>
      </c>
      <c r="F94" s="67">
        <f>SUM(F87:F93)</f>
        <v>116250</v>
      </c>
      <c r="G94" s="79">
        <f>SUM(G87:G93)</f>
        <v>102622.26</v>
      </c>
    </row>
    <row r="95" spans="1:7" x14ac:dyDescent="0.3">
      <c r="A95" s="49"/>
      <c r="B95" s="49"/>
      <c r="C95" s="49"/>
      <c r="D95" s="49"/>
      <c r="E95" s="66"/>
      <c r="F95" s="67"/>
      <c r="G95" s="79"/>
    </row>
    <row r="96" spans="1:7" x14ac:dyDescent="0.3">
      <c r="A96" s="9" t="s">
        <v>88</v>
      </c>
      <c r="B96" s="49"/>
      <c r="C96" s="49"/>
      <c r="D96" s="49"/>
      <c r="E96" s="66"/>
      <c r="F96" s="67"/>
      <c r="G96" s="79"/>
    </row>
    <row r="97" spans="1:7" x14ac:dyDescent="0.3">
      <c r="A97" s="49" t="s">
        <v>70</v>
      </c>
      <c r="B97" s="49"/>
      <c r="C97" s="49"/>
      <c r="D97" s="49"/>
      <c r="E97" s="115">
        <v>500</v>
      </c>
      <c r="F97" s="113">
        <v>500</v>
      </c>
      <c r="G97" s="114">
        <v>17.739999999999998</v>
      </c>
    </row>
    <row r="98" spans="1:7" x14ac:dyDescent="0.3">
      <c r="A98" s="49" t="s">
        <v>94</v>
      </c>
      <c r="B98" s="49"/>
      <c r="C98" s="49"/>
      <c r="D98" s="49"/>
      <c r="E98" s="76">
        <v>1000</v>
      </c>
      <c r="F98" s="67">
        <v>1000</v>
      </c>
      <c r="G98" s="79">
        <v>1064.98</v>
      </c>
    </row>
    <row r="99" spans="1:7" x14ac:dyDescent="0.3">
      <c r="A99" s="49" t="s">
        <v>194</v>
      </c>
      <c r="B99" s="49"/>
      <c r="C99" s="49"/>
      <c r="D99" s="49"/>
      <c r="E99" s="76">
        <v>5000</v>
      </c>
      <c r="F99" s="67">
        <v>3500</v>
      </c>
      <c r="G99" s="79">
        <v>4444.9399999999996</v>
      </c>
    </row>
    <row r="100" spans="1:7" x14ac:dyDescent="0.3">
      <c r="A100" s="49" t="s">
        <v>95</v>
      </c>
      <c r="B100" s="49"/>
      <c r="C100" s="49"/>
      <c r="D100" s="49"/>
      <c r="E100" s="76">
        <v>575</v>
      </c>
      <c r="F100" s="67">
        <v>750</v>
      </c>
      <c r="G100" s="79">
        <v>1733.03</v>
      </c>
    </row>
    <row r="101" spans="1:7" x14ac:dyDescent="0.3">
      <c r="A101" s="49" t="s">
        <v>193</v>
      </c>
      <c r="B101" s="49"/>
      <c r="C101" s="49"/>
      <c r="D101" s="49"/>
      <c r="E101" s="76">
        <v>320</v>
      </c>
      <c r="F101" s="67">
        <v>400</v>
      </c>
      <c r="G101" s="79">
        <v>420.42</v>
      </c>
    </row>
    <row r="102" spans="1:7" x14ac:dyDescent="0.3">
      <c r="A102" s="49" t="s">
        <v>99</v>
      </c>
      <c r="B102" s="49"/>
      <c r="C102" s="49"/>
      <c r="D102" s="49"/>
      <c r="E102" s="76">
        <v>1500</v>
      </c>
      <c r="F102" s="67">
        <v>1500</v>
      </c>
      <c r="G102" s="79">
        <v>-3200.6</v>
      </c>
    </row>
    <row r="103" spans="1:7" x14ac:dyDescent="0.3">
      <c r="A103" s="49" t="s">
        <v>173</v>
      </c>
      <c r="B103" s="49"/>
      <c r="C103" s="49"/>
      <c r="D103" s="49"/>
      <c r="E103" s="76"/>
      <c r="F103" s="67"/>
      <c r="G103" s="79">
        <v>180.81</v>
      </c>
    </row>
    <row r="104" spans="1:7" x14ac:dyDescent="0.3">
      <c r="A104" s="49" t="s">
        <v>97</v>
      </c>
      <c r="B104" s="49"/>
      <c r="C104" s="49"/>
      <c r="D104" s="49"/>
      <c r="E104" s="76">
        <v>2000</v>
      </c>
      <c r="F104" s="67">
        <v>2000</v>
      </c>
      <c r="G104" s="79">
        <v>4000</v>
      </c>
    </row>
    <row r="105" spans="1:7" x14ac:dyDescent="0.3">
      <c r="A105" s="49" t="s">
        <v>190</v>
      </c>
      <c r="B105" s="49"/>
      <c r="C105" s="49"/>
      <c r="D105" s="49"/>
      <c r="E105" s="76"/>
      <c r="F105" s="67"/>
      <c r="G105" s="79">
        <v>643.5</v>
      </c>
    </row>
    <row r="106" spans="1:7" x14ac:dyDescent="0.3">
      <c r="A106" s="49" t="s">
        <v>90</v>
      </c>
      <c r="B106" s="49"/>
      <c r="C106" s="49"/>
      <c r="D106" s="49"/>
      <c r="E106" s="76">
        <v>200</v>
      </c>
      <c r="F106" s="67">
        <v>250</v>
      </c>
      <c r="G106" s="79">
        <v>163.53</v>
      </c>
    </row>
    <row r="107" spans="1:7" x14ac:dyDescent="0.3">
      <c r="A107" s="49" t="s">
        <v>92</v>
      </c>
      <c r="B107" s="49"/>
      <c r="C107" s="49"/>
      <c r="D107" s="49"/>
      <c r="E107" s="76">
        <v>200</v>
      </c>
      <c r="F107" s="67">
        <v>250</v>
      </c>
      <c r="G107" s="79">
        <v>103.42</v>
      </c>
    </row>
    <row r="108" spans="1:7" x14ac:dyDescent="0.3">
      <c r="A108" s="49" t="s">
        <v>101</v>
      </c>
      <c r="B108" s="49"/>
      <c r="C108" s="49"/>
      <c r="D108" s="49"/>
      <c r="E108" s="76"/>
      <c r="F108" s="67">
        <v>100</v>
      </c>
      <c r="G108" s="79"/>
    </row>
    <row r="109" spans="1:7" x14ac:dyDescent="0.3">
      <c r="A109" s="49" t="s">
        <v>179</v>
      </c>
      <c r="B109" s="49"/>
      <c r="C109" s="49"/>
      <c r="D109" s="49"/>
      <c r="E109" s="76"/>
      <c r="F109" s="67">
        <v>100</v>
      </c>
      <c r="G109" s="79"/>
    </row>
    <row r="110" spans="1:7" x14ac:dyDescent="0.3">
      <c r="A110" s="49" t="s">
        <v>178</v>
      </c>
      <c r="B110" s="49"/>
      <c r="C110" s="49"/>
      <c r="D110" s="49"/>
      <c r="E110" s="76">
        <v>200</v>
      </c>
      <c r="F110" s="67">
        <v>250</v>
      </c>
      <c r="G110" s="79">
        <v>62.33</v>
      </c>
    </row>
    <row r="111" spans="1:7" x14ac:dyDescent="0.3">
      <c r="A111" s="49" t="s">
        <v>201</v>
      </c>
      <c r="B111" s="49"/>
      <c r="C111" s="49"/>
      <c r="D111" s="49"/>
      <c r="E111" s="80">
        <v>1000</v>
      </c>
      <c r="F111" s="70">
        <v>1000</v>
      </c>
      <c r="G111" s="82">
        <v>1505.23</v>
      </c>
    </row>
    <row r="112" spans="1:7" x14ac:dyDescent="0.3">
      <c r="A112" s="9" t="s">
        <v>106</v>
      </c>
      <c r="B112" s="49"/>
      <c r="C112" s="49"/>
      <c r="D112" s="49"/>
      <c r="E112" s="66">
        <f>SUM(E97:E111)</f>
        <v>12495</v>
      </c>
      <c r="F112" s="67">
        <f>SUM(F97:F111)</f>
        <v>11600</v>
      </c>
      <c r="G112" s="79">
        <f>SUM(G97:G111)</f>
        <v>11139.33</v>
      </c>
    </row>
    <row r="113" spans="1:7" x14ac:dyDescent="0.3">
      <c r="A113" s="9"/>
      <c r="B113" s="49"/>
      <c r="C113" s="49"/>
      <c r="D113" s="49"/>
      <c r="E113" s="66"/>
      <c r="F113" s="67"/>
      <c r="G113" s="79"/>
    </row>
    <row r="114" spans="1:7" x14ac:dyDescent="0.3">
      <c r="A114" s="9" t="s">
        <v>107</v>
      </c>
      <c r="B114" s="49"/>
      <c r="C114" s="49"/>
      <c r="D114" s="49"/>
      <c r="E114" s="66"/>
      <c r="F114" s="67"/>
      <c r="G114" s="79"/>
    </row>
    <row r="115" spans="1:7" x14ac:dyDescent="0.3">
      <c r="A115" s="49" t="s">
        <v>112</v>
      </c>
      <c r="B115" s="49"/>
      <c r="C115" s="49"/>
      <c r="D115" s="49"/>
      <c r="E115" s="76">
        <v>800</v>
      </c>
      <c r="F115" s="67">
        <v>800</v>
      </c>
      <c r="G115" s="79">
        <v>0</v>
      </c>
    </row>
    <row r="116" spans="1:7" x14ac:dyDescent="0.3">
      <c r="A116" s="49" t="s">
        <v>108</v>
      </c>
      <c r="B116" s="49"/>
      <c r="C116" s="49"/>
      <c r="D116" s="49"/>
      <c r="E116" s="76">
        <v>3350</v>
      </c>
      <c r="F116" s="67">
        <v>3350</v>
      </c>
      <c r="G116" s="79">
        <v>3306.06</v>
      </c>
    </row>
    <row r="117" spans="1:7" x14ac:dyDescent="0.3">
      <c r="A117" s="49" t="s">
        <v>114</v>
      </c>
      <c r="B117" s="49"/>
      <c r="C117" s="49"/>
      <c r="D117" s="49"/>
      <c r="E117" s="115">
        <v>3000</v>
      </c>
      <c r="F117" s="113">
        <v>3000</v>
      </c>
      <c r="G117" s="114">
        <v>3244.69</v>
      </c>
    </row>
    <row r="118" spans="1:7" x14ac:dyDescent="0.3">
      <c r="A118" s="49" t="s">
        <v>113</v>
      </c>
      <c r="B118" s="49"/>
      <c r="C118" s="49"/>
      <c r="D118" s="49"/>
      <c r="E118" s="76">
        <v>450</v>
      </c>
      <c r="F118" s="67">
        <v>300</v>
      </c>
      <c r="G118" s="79">
        <v>300</v>
      </c>
    </row>
    <row r="119" spans="1:7" x14ac:dyDescent="0.3">
      <c r="A119" s="49" t="s">
        <v>109</v>
      </c>
      <c r="B119" s="49"/>
      <c r="C119" s="49"/>
      <c r="D119" s="49"/>
      <c r="E119" s="76">
        <v>7950</v>
      </c>
      <c r="F119" s="67">
        <v>7950</v>
      </c>
      <c r="G119" s="79">
        <v>8950.34</v>
      </c>
    </row>
    <row r="120" spans="1:7" x14ac:dyDescent="0.3">
      <c r="A120" s="49" t="s">
        <v>182</v>
      </c>
      <c r="B120" s="49"/>
      <c r="C120" s="49"/>
      <c r="D120" s="49"/>
      <c r="E120" s="80">
        <v>4000</v>
      </c>
      <c r="F120" s="70">
        <v>4000</v>
      </c>
      <c r="G120" s="82">
        <v>3580.68</v>
      </c>
    </row>
    <row r="121" spans="1:7" x14ac:dyDescent="0.3">
      <c r="A121" s="9" t="s">
        <v>115</v>
      </c>
      <c r="B121" s="49"/>
      <c r="C121" s="49"/>
      <c r="D121" s="49"/>
      <c r="E121" s="66">
        <f>SUM(E115:E120)</f>
        <v>19550</v>
      </c>
      <c r="F121" s="67">
        <f>SUM(F115:F120)</f>
        <v>19400</v>
      </c>
      <c r="G121" s="79">
        <f>SUM(G115:G120)</f>
        <v>19381.77</v>
      </c>
    </row>
    <row r="122" spans="1:7" x14ac:dyDescent="0.3">
      <c r="A122" s="49"/>
      <c r="B122" s="49"/>
      <c r="C122" s="49"/>
      <c r="D122" s="49"/>
      <c r="E122" s="66"/>
      <c r="F122" s="67"/>
      <c r="G122" s="79"/>
    </row>
    <row r="123" spans="1:7" x14ac:dyDescent="0.3">
      <c r="A123" s="9" t="s">
        <v>116</v>
      </c>
      <c r="B123" s="49"/>
      <c r="C123" s="49"/>
      <c r="D123" s="49"/>
      <c r="E123" s="66"/>
      <c r="F123" s="67"/>
      <c r="G123" s="79"/>
    </row>
    <row r="124" spans="1:7" x14ac:dyDescent="0.3">
      <c r="A124" s="49" t="s">
        <v>118</v>
      </c>
      <c r="B124" s="49"/>
      <c r="C124" s="49"/>
      <c r="D124" s="49"/>
      <c r="E124" s="116">
        <v>3000</v>
      </c>
      <c r="F124" s="113">
        <v>3000</v>
      </c>
      <c r="G124" s="114">
        <v>3000</v>
      </c>
    </row>
    <row r="125" spans="1:7" x14ac:dyDescent="0.3">
      <c r="A125" s="49" t="s">
        <v>58</v>
      </c>
      <c r="B125" s="49"/>
      <c r="D125" s="119" t="s">
        <v>202</v>
      </c>
      <c r="E125" s="94">
        <v>35500</v>
      </c>
      <c r="F125" s="67">
        <v>30500</v>
      </c>
      <c r="G125" s="79">
        <v>31405.94</v>
      </c>
    </row>
    <row r="126" spans="1:7" x14ac:dyDescent="0.3">
      <c r="A126" s="49" t="s">
        <v>117</v>
      </c>
      <c r="B126" s="49"/>
      <c r="D126" s="119" t="s">
        <v>202</v>
      </c>
      <c r="E126" s="95">
        <v>21450</v>
      </c>
      <c r="F126" s="70">
        <v>26450</v>
      </c>
      <c r="G126" s="82">
        <v>24990</v>
      </c>
    </row>
    <row r="127" spans="1:7" x14ac:dyDescent="0.3">
      <c r="A127" s="9" t="s">
        <v>183</v>
      </c>
      <c r="B127" s="49"/>
      <c r="C127" s="49"/>
      <c r="D127" s="49"/>
      <c r="E127" s="66">
        <f>SUM(E124:E126)</f>
        <v>59950</v>
      </c>
      <c r="F127" s="67">
        <f>SUM(F124:F126)</f>
        <v>59950</v>
      </c>
      <c r="G127" s="79">
        <f>SUM(G124:G126)</f>
        <v>59395.94</v>
      </c>
    </row>
    <row r="128" spans="1:7" x14ac:dyDescent="0.3">
      <c r="A128" s="49" t="s">
        <v>120</v>
      </c>
      <c r="B128" s="49"/>
      <c r="C128" s="49"/>
      <c r="D128" s="49"/>
      <c r="E128" s="66"/>
      <c r="F128" s="67"/>
      <c r="G128" s="79"/>
    </row>
    <row r="129" spans="1:7" x14ac:dyDescent="0.3">
      <c r="A129" s="16" t="s">
        <v>121</v>
      </c>
      <c r="B129" s="49"/>
      <c r="C129" s="49"/>
      <c r="D129" s="49"/>
      <c r="E129" s="66"/>
      <c r="F129" s="67"/>
      <c r="G129" s="79" t="s">
        <v>10</v>
      </c>
    </row>
    <row r="130" spans="1:7" x14ac:dyDescent="0.3">
      <c r="A130" s="103" t="s">
        <v>124</v>
      </c>
      <c r="B130" s="49"/>
      <c r="C130" s="49"/>
      <c r="D130" s="49"/>
      <c r="E130" s="117">
        <v>0</v>
      </c>
      <c r="F130" s="118">
        <v>0</v>
      </c>
      <c r="G130" s="114">
        <v>16846</v>
      </c>
    </row>
    <row r="131" spans="1:7" x14ac:dyDescent="0.3">
      <c r="A131" s="94" t="s">
        <v>123</v>
      </c>
      <c r="B131" s="49"/>
      <c r="C131" s="49"/>
      <c r="D131" s="49"/>
      <c r="E131" s="96">
        <f>E44</f>
        <v>0</v>
      </c>
      <c r="F131" s="83">
        <v>0</v>
      </c>
      <c r="G131" s="79">
        <v>2829.4</v>
      </c>
    </row>
    <row r="132" spans="1:7" x14ac:dyDescent="0.3">
      <c r="A132" s="94" t="s">
        <v>122</v>
      </c>
      <c r="B132" s="49"/>
      <c r="C132" s="49"/>
      <c r="D132" s="49"/>
      <c r="E132" s="69">
        <f>E42</f>
        <v>0</v>
      </c>
      <c r="F132" s="70">
        <f>F41</f>
        <v>0</v>
      </c>
      <c r="G132" s="82">
        <v>1886.27</v>
      </c>
    </row>
    <row r="133" spans="1:7" x14ac:dyDescent="0.3">
      <c r="A133" s="16" t="s">
        <v>125</v>
      </c>
      <c r="B133" s="49"/>
      <c r="C133" s="49"/>
      <c r="D133" s="49"/>
      <c r="E133" s="94">
        <f>SUM(E130:E132)</f>
        <v>0</v>
      </c>
      <c r="F133" s="77">
        <f>SUM(F130:F132)</f>
        <v>0</v>
      </c>
      <c r="G133" s="85">
        <f>SUM(G130:G132)</f>
        <v>21561.670000000002</v>
      </c>
    </row>
    <row r="134" spans="1:7" x14ac:dyDescent="0.3">
      <c r="A134" s="48"/>
      <c r="B134" s="49"/>
      <c r="C134" s="49"/>
      <c r="D134" s="49"/>
      <c r="E134" s="94"/>
      <c r="F134" s="77"/>
      <c r="G134" s="68"/>
    </row>
    <row r="135" spans="1:7" ht="16.2" thickBot="1" x14ac:dyDescent="0.35">
      <c r="A135" s="16" t="s">
        <v>126</v>
      </c>
      <c r="B135" s="49"/>
      <c r="C135" s="49"/>
      <c r="D135" s="49"/>
      <c r="E135" s="98">
        <f>E84+E94+E112+E121+E127+E133</f>
        <v>555860</v>
      </c>
      <c r="F135" s="86">
        <f>F84+F94+F112+F121+F127+F133</f>
        <v>559460</v>
      </c>
      <c r="G135" s="74">
        <f>G84+G94+G112+G121+G127+G133</f>
        <v>556451.06000000017</v>
      </c>
    </row>
    <row r="136" spans="1:7" ht="16.2" thickTop="1" x14ac:dyDescent="0.3">
      <c r="A136" s="48"/>
      <c r="B136" s="49"/>
      <c r="C136" s="49"/>
      <c r="D136" s="49"/>
      <c r="E136" s="94"/>
      <c r="F136" s="77"/>
      <c r="G136" s="68"/>
    </row>
    <row r="137" spans="1:7" x14ac:dyDescent="0.3">
      <c r="A137" s="48"/>
      <c r="B137" s="49"/>
      <c r="C137" s="49"/>
      <c r="D137" s="49"/>
      <c r="E137" s="94"/>
      <c r="F137" s="77"/>
      <c r="G137" s="68"/>
    </row>
    <row r="138" spans="1:7" x14ac:dyDescent="0.3">
      <c r="A138" s="16" t="s">
        <v>127</v>
      </c>
      <c r="B138" s="49"/>
      <c r="C138" s="49"/>
      <c r="D138" s="49"/>
      <c r="E138" s="94"/>
      <c r="F138" s="77"/>
      <c r="G138" s="68"/>
    </row>
    <row r="139" spans="1:7" ht="16.2" thickBot="1" x14ac:dyDescent="0.35">
      <c r="A139" s="16" t="s">
        <v>128</v>
      </c>
      <c r="B139" s="49"/>
      <c r="C139" s="49"/>
      <c r="D139" s="49"/>
      <c r="E139" s="98">
        <f>E54-E135</f>
        <v>90</v>
      </c>
      <c r="F139" s="86">
        <f>F54-F135-F136</f>
        <v>265</v>
      </c>
      <c r="G139" s="74">
        <f>G54-G135-G136</f>
        <v>7905.7999999998137</v>
      </c>
    </row>
    <row r="140" spans="1:7" ht="16.2" thickTop="1" x14ac:dyDescent="0.3">
      <c r="A140" s="48"/>
      <c r="B140" s="49"/>
      <c r="C140" s="49"/>
      <c r="D140" s="49"/>
      <c r="E140" s="48"/>
      <c r="F140" s="77"/>
      <c r="G140" s="68"/>
    </row>
    <row r="141" spans="1:7" ht="16.2" thickBot="1" x14ac:dyDescent="0.35">
      <c r="A141" s="104"/>
      <c r="B141" s="105"/>
      <c r="C141" s="105"/>
      <c r="D141" s="105"/>
      <c r="E141" s="104"/>
      <c r="F141" s="106"/>
      <c r="G141" s="107"/>
    </row>
    <row r="142" spans="1:7" ht="16.2" thickTop="1" x14ac:dyDescent="0.3">
      <c r="A142" s="19" t="s">
        <v>129</v>
      </c>
      <c r="B142" s="87"/>
      <c r="C142" s="87"/>
      <c r="D142" s="87"/>
      <c r="E142" s="19"/>
      <c r="F142" s="88"/>
      <c r="G142" s="71"/>
    </row>
    <row r="143" spans="1:7" x14ac:dyDescent="0.3">
      <c r="A143" s="48" t="s">
        <v>130</v>
      </c>
      <c r="B143" s="49"/>
      <c r="C143" s="49"/>
      <c r="D143" s="49"/>
      <c r="E143" s="48"/>
      <c r="F143" s="77"/>
      <c r="G143" s="68"/>
    </row>
    <row r="144" spans="1:7" x14ac:dyDescent="0.3">
      <c r="A144" s="89">
        <v>35704</v>
      </c>
      <c r="B144" s="49"/>
      <c r="C144" s="49"/>
      <c r="D144" s="49"/>
      <c r="E144" s="62"/>
      <c r="F144" s="65"/>
      <c r="G144" s="64">
        <v>60443.519999999997</v>
      </c>
    </row>
    <row r="145" spans="1:7" x14ac:dyDescent="0.3">
      <c r="A145" s="89">
        <v>36069</v>
      </c>
      <c r="B145" s="49"/>
      <c r="C145" s="49"/>
      <c r="D145" s="49"/>
      <c r="E145" s="62"/>
      <c r="F145" s="65">
        <f>G158</f>
        <v>62749.61</v>
      </c>
      <c r="G145" s="64" t="s">
        <v>10</v>
      </c>
    </row>
    <row r="146" spans="1:7" x14ac:dyDescent="0.3">
      <c r="A146" s="89">
        <v>36434</v>
      </c>
      <c r="B146" s="49"/>
      <c r="C146" s="49"/>
      <c r="D146" s="49"/>
      <c r="E146" s="62">
        <f>F158</f>
        <v>67799.61</v>
      </c>
      <c r="F146" s="65" t="s">
        <v>10</v>
      </c>
      <c r="G146" s="64"/>
    </row>
    <row r="147" spans="1:7" x14ac:dyDescent="0.3">
      <c r="A147" s="48"/>
      <c r="B147" s="49"/>
      <c r="C147" s="49"/>
      <c r="D147" s="49"/>
      <c r="E147" s="48"/>
      <c r="F147" s="77"/>
      <c r="G147" s="68"/>
    </row>
    <row r="148" spans="1:7" x14ac:dyDescent="0.3">
      <c r="A148" s="16" t="s">
        <v>134</v>
      </c>
      <c r="B148" s="49"/>
      <c r="C148" s="49"/>
      <c r="D148" s="49"/>
      <c r="E148" s="48"/>
      <c r="F148" s="77"/>
      <c r="G148" s="68"/>
    </row>
    <row r="149" spans="1:7" x14ac:dyDescent="0.3">
      <c r="A149" s="48" t="str">
        <f>$A$26</f>
        <v>FY 1997-1998</v>
      </c>
      <c r="B149" s="63">
        <f>B26</f>
        <v>20500</v>
      </c>
      <c r="C149" s="62">
        <v>1.35</v>
      </c>
      <c r="D149" s="62"/>
      <c r="E149" s="49"/>
      <c r="F149" s="75"/>
      <c r="G149" s="68">
        <v>25464.560000000001</v>
      </c>
    </row>
    <row r="150" spans="1:7" x14ac:dyDescent="0.3">
      <c r="A150" s="48" t="str">
        <f>$A$27</f>
        <v>FY 1998-1999</v>
      </c>
      <c r="B150" s="63">
        <f>B27</f>
        <v>19500</v>
      </c>
      <c r="C150" s="62">
        <v>0.9</v>
      </c>
      <c r="D150" s="62"/>
      <c r="E150" s="49"/>
      <c r="F150" s="75">
        <f>B150*C150</f>
        <v>17550</v>
      </c>
      <c r="G150" s="68"/>
    </row>
    <row r="151" spans="1:7" x14ac:dyDescent="0.3">
      <c r="A151" s="48" t="str">
        <f>$A$28</f>
        <v>FY 1999-2000</v>
      </c>
      <c r="B151" s="63">
        <f>B28</f>
        <v>19000</v>
      </c>
      <c r="C151" s="62">
        <v>0.9</v>
      </c>
      <c r="D151" s="62"/>
      <c r="E151" s="87">
        <f>B151*C151</f>
        <v>17100</v>
      </c>
      <c r="F151" s="90"/>
      <c r="G151" s="71"/>
    </row>
    <row r="152" spans="1:7" x14ac:dyDescent="0.3">
      <c r="A152" s="48" t="s">
        <v>135</v>
      </c>
      <c r="B152" s="49"/>
      <c r="C152" s="49"/>
      <c r="D152" s="49"/>
      <c r="E152" s="94">
        <f>SUM(E146:E151)</f>
        <v>84899.61</v>
      </c>
      <c r="F152" s="77">
        <f>SUM(F145:F150)</f>
        <v>80299.61</v>
      </c>
      <c r="G152" s="68">
        <f>SUM(G144:G149)</f>
        <v>85908.08</v>
      </c>
    </row>
    <row r="153" spans="1:7" x14ac:dyDescent="0.3">
      <c r="A153" s="48"/>
      <c r="B153" s="49"/>
      <c r="C153" s="49"/>
      <c r="D153" s="49"/>
      <c r="E153" s="94"/>
      <c r="F153" s="77"/>
      <c r="G153" s="68"/>
    </row>
    <row r="154" spans="1:7" x14ac:dyDescent="0.3">
      <c r="A154" s="16" t="s">
        <v>136</v>
      </c>
      <c r="B154" s="49"/>
      <c r="C154" s="49"/>
      <c r="D154" s="49"/>
      <c r="E154" s="94"/>
      <c r="F154" s="77"/>
      <c r="G154" s="68"/>
    </row>
    <row r="155" spans="1:7" x14ac:dyDescent="0.3">
      <c r="A155" s="48" t="s">
        <v>163</v>
      </c>
      <c r="B155" s="63">
        <v>50</v>
      </c>
      <c r="C155" s="62">
        <v>625</v>
      </c>
      <c r="D155" s="62"/>
      <c r="E155" s="94"/>
      <c r="F155" s="77"/>
      <c r="G155" s="68">
        <v>23158.47</v>
      </c>
    </row>
    <row r="156" spans="1:7" x14ac:dyDescent="0.3">
      <c r="A156" s="48" t="s">
        <v>171</v>
      </c>
      <c r="B156" s="63">
        <v>50</v>
      </c>
      <c r="C156" s="62">
        <v>250</v>
      </c>
      <c r="D156" s="62"/>
      <c r="E156" s="94"/>
      <c r="F156" s="77">
        <f>B156*C156</f>
        <v>12500</v>
      </c>
      <c r="G156" s="68"/>
    </row>
    <row r="157" spans="1:7" x14ac:dyDescent="0.3">
      <c r="A157" s="48" t="s">
        <v>195</v>
      </c>
      <c r="B157" s="120">
        <v>50</v>
      </c>
      <c r="C157" s="62">
        <v>450</v>
      </c>
      <c r="D157" s="62" t="s">
        <v>202</v>
      </c>
      <c r="E157" s="97">
        <f>B157*C157</f>
        <v>22500</v>
      </c>
      <c r="F157" s="84"/>
      <c r="G157" s="71"/>
    </row>
    <row r="158" spans="1:7" ht="16.2" thickBot="1" x14ac:dyDescent="0.35">
      <c r="A158" s="16" t="s">
        <v>140</v>
      </c>
      <c r="B158" s="49"/>
      <c r="C158" s="49"/>
      <c r="D158" s="49"/>
      <c r="E158" s="98">
        <f>E152-E157</f>
        <v>62399.61</v>
      </c>
      <c r="F158" s="86">
        <f>F152-F156</f>
        <v>67799.61</v>
      </c>
      <c r="G158" s="74">
        <f>G152-G155</f>
        <v>62749.61</v>
      </c>
    </row>
    <row r="159" spans="1:7" ht="16.2" thickTop="1" x14ac:dyDescent="0.3">
      <c r="A159" s="16"/>
      <c r="B159" s="49"/>
      <c r="C159" s="49"/>
      <c r="D159" s="49"/>
      <c r="E159" s="94"/>
      <c r="F159" s="77"/>
      <c r="G159" s="68"/>
    </row>
    <row r="160" spans="1:7" ht="16.2" thickBot="1" x14ac:dyDescent="0.35">
      <c r="A160" s="108"/>
      <c r="B160" s="105"/>
      <c r="C160" s="105"/>
      <c r="D160" s="105"/>
      <c r="E160" s="109"/>
      <c r="F160" s="106"/>
      <c r="G160" s="107"/>
    </row>
    <row r="161" spans="1:7" ht="16.2" thickTop="1" x14ac:dyDescent="0.3">
      <c r="A161" s="19" t="s">
        <v>141</v>
      </c>
      <c r="B161" s="87"/>
      <c r="C161" s="87"/>
      <c r="D161" s="87"/>
      <c r="E161" s="99"/>
      <c r="F161" s="88"/>
      <c r="G161" s="71"/>
    </row>
    <row r="162" spans="1:7" x14ac:dyDescent="0.3">
      <c r="A162" s="48" t="s">
        <v>130</v>
      </c>
      <c r="B162" s="49"/>
      <c r="C162" s="49"/>
      <c r="D162" s="49"/>
      <c r="E162" s="94"/>
      <c r="F162" s="77"/>
      <c r="G162" s="68"/>
    </row>
    <row r="163" spans="1:7" x14ac:dyDescent="0.3">
      <c r="A163" s="89">
        <f>A144</f>
        <v>35704</v>
      </c>
      <c r="B163" s="49"/>
      <c r="C163" s="49"/>
      <c r="D163" s="49"/>
      <c r="E163" s="100"/>
      <c r="F163" s="65"/>
      <c r="G163" s="64">
        <v>8221.3799999999992</v>
      </c>
    </row>
    <row r="164" spans="1:7" x14ac:dyDescent="0.3">
      <c r="A164" s="89">
        <f>A145</f>
        <v>36069</v>
      </c>
      <c r="B164" s="49"/>
      <c r="C164" s="49"/>
      <c r="D164" s="49"/>
      <c r="E164" s="100"/>
      <c r="F164" s="65">
        <f>G177</f>
        <v>8221.3799999999992</v>
      </c>
      <c r="G164" s="64"/>
    </row>
    <row r="165" spans="1:7" x14ac:dyDescent="0.3">
      <c r="A165" s="89">
        <f>A146</f>
        <v>36434</v>
      </c>
      <c r="B165" s="49"/>
      <c r="C165" s="49"/>
      <c r="D165" s="49"/>
      <c r="E165" s="100">
        <f>F177</f>
        <v>8221.3799999999992</v>
      </c>
      <c r="F165" s="65"/>
      <c r="G165" s="64"/>
    </row>
    <row r="166" spans="1:7" x14ac:dyDescent="0.3">
      <c r="A166" s="48"/>
      <c r="B166" s="49"/>
      <c r="C166" s="49"/>
      <c r="D166" s="49"/>
      <c r="E166" s="94"/>
      <c r="F166" s="77"/>
      <c r="G166" s="68"/>
    </row>
    <row r="167" spans="1:7" x14ac:dyDescent="0.3">
      <c r="A167" s="16" t="s">
        <v>134</v>
      </c>
      <c r="B167" s="49"/>
      <c r="C167" s="49"/>
      <c r="D167" s="49"/>
      <c r="E167" s="94"/>
      <c r="F167" s="77"/>
      <c r="G167" s="68"/>
    </row>
    <row r="168" spans="1:7" x14ac:dyDescent="0.3">
      <c r="A168" s="48" t="s">
        <v>10</v>
      </c>
      <c r="B168" s="49"/>
      <c r="C168" s="49"/>
      <c r="D168" s="49"/>
      <c r="E168" s="94"/>
      <c r="F168" s="77"/>
      <c r="G168" s="68"/>
    </row>
    <row r="169" spans="1:7" x14ac:dyDescent="0.3">
      <c r="A169" s="48" t="str">
        <f>$A$26</f>
        <v>FY 1997-1998</v>
      </c>
      <c r="B169" s="63">
        <f>B26</f>
        <v>20500</v>
      </c>
      <c r="C169" s="62">
        <v>0.2</v>
      </c>
      <c r="D169" s="62"/>
      <c r="E169" s="94"/>
      <c r="F169" s="77"/>
      <c r="G169" s="85">
        <v>3907.15</v>
      </c>
    </row>
    <row r="170" spans="1:7" x14ac:dyDescent="0.3">
      <c r="A170" s="48" t="str">
        <f>$A$27</f>
        <v>FY 1998-1999</v>
      </c>
      <c r="B170" s="63">
        <f>B27</f>
        <v>19500</v>
      </c>
      <c r="C170" s="62">
        <v>0.25</v>
      </c>
      <c r="D170" s="62"/>
      <c r="E170" s="94"/>
      <c r="F170" s="77">
        <f>B170*C170</f>
        <v>4875</v>
      </c>
      <c r="G170" s="85"/>
    </row>
    <row r="171" spans="1:7" x14ac:dyDescent="0.3">
      <c r="A171" s="48" t="str">
        <f>$A$28</f>
        <v>FY 1999-2000</v>
      </c>
      <c r="B171" s="63">
        <v>19000</v>
      </c>
      <c r="C171" s="62">
        <v>0</v>
      </c>
      <c r="D171" s="62"/>
      <c r="E171" s="101">
        <f>B171*C171</f>
        <v>0</v>
      </c>
      <c r="F171" s="84"/>
      <c r="G171" s="91"/>
    </row>
    <row r="172" spans="1:7" x14ac:dyDescent="0.3">
      <c r="A172" s="48" t="s">
        <v>135</v>
      </c>
      <c r="B172" s="49"/>
      <c r="C172" s="49"/>
      <c r="D172" s="49"/>
      <c r="E172" s="94">
        <f>SUM(E165:E171)</f>
        <v>8221.3799999999992</v>
      </c>
      <c r="F172" s="77">
        <f>SUM(F164:F170)</f>
        <v>13096.38</v>
      </c>
      <c r="G172" s="85">
        <f>SUM(G163:G169)</f>
        <v>12128.529999999999</v>
      </c>
    </row>
    <row r="173" spans="1:7" x14ac:dyDescent="0.3">
      <c r="A173" s="48"/>
      <c r="B173" s="49"/>
      <c r="C173" s="49"/>
      <c r="D173" s="49"/>
      <c r="E173" s="94"/>
      <c r="F173" s="77"/>
      <c r="G173" s="85"/>
    </row>
    <row r="174" spans="1:7" x14ac:dyDescent="0.3">
      <c r="A174" s="16" t="s">
        <v>136</v>
      </c>
      <c r="B174" s="49"/>
      <c r="C174" s="49"/>
      <c r="D174" s="49"/>
      <c r="E174" s="94"/>
      <c r="F174" s="77"/>
      <c r="G174" s="85"/>
    </row>
    <row r="175" spans="1:7" x14ac:dyDescent="0.3">
      <c r="A175" s="48" t="s">
        <v>164</v>
      </c>
      <c r="B175" s="49"/>
      <c r="C175" s="49"/>
      <c r="D175" s="49"/>
      <c r="E175" s="97">
        <f>+E171</f>
        <v>0</v>
      </c>
      <c r="F175" s="84">
        <f>+F170</f>
        <v>4875</v>
      </c>
      <c r="G175" s="91">
        <v>3907.15</v>
      </c>
    </row>
    <row r="176" spans="1:7" x14ac:dyDescent="0.3">
      <c r="A176" s="48"/>
      <c r="B176" s="48"/>
      <c r="C176" s="48"/>
      <c r="D176" s="48"/>
      <c r="E176" s="94"/>
      <c r="F176" s="77"/>
      <c r="G176" s="85"/>
    </row>
    <row r="177" spans="1:7" ht="16.2" thickBot="1" x14ac:dyDescent="0.35">
      <c r="A177" s="16" t="s">
        <v>140</v>
      </c>
      <c r="B177" s="49"/>
      <c r="C177" s="49"/>
      <c r="D177" s="49"/>
      <c r="E177" s="98">
        <f>E172-E175</f>
        <v>8221.3799999999992</v>
      </c>
      <c r="F177" s="86">
        <f>F172-F175</f>
        <v>8221.3799999999992</v>
      </c>
      <c r="G177" s="92">
        <f>G172-G175</f>
        <v>8221.3799999999992</v>
      </c>
    </row>
    <row r="178" spans="1:7" ht="16.2" thickTop="1" x14ac:dyDescent="0.3">
      <c r="A178" s="48"/>
      <c r="B178" s="49"/>
      <c r="C178" s="49"/>
      <c r="D178" s="49"/>
      <c r="E178" s="94"/>
      <c r="F178" s="77"/>
      <c r="G178" s="85"/>
    </row>
    <row r="179" spans="1:7" x14ac:dyDescent="0.3">
      <c r="A179" s="48"/>
      <c r="B179" s="49"/>
      <c r="C179" s="49"/>
      <c r="D179" s="49"/>
      <c r="E179" s="94"/>
      <c r="F179" s="77"/>
      <c r="G179" s="85"/>
    </row>
    <row r="180" spans="1:7" ht="16.2" thickBot="1" x14ac:dyDescent="0.35">
      <c r="A180" s="104"/>
      <c r="B180" s="105"/>
      <c r="C180" s="105"/>
      <c r="D180" s="105"/>
      <c r="E180" s="109"/>
      <c r="F180" s="106"/>
      <c r="G180" s="110"/>
    </row>
    <row r="181" spans="1:7" ht="16.2" thickTop="1" x14ac:dyDescent="0.3">
      <c r="A181" s="19" t="s">
        <v>143</v>
      </c>
      <c r="B181" s="87"/>
      <c r="C181" s="87"/>
      <c r="D181" s="87"/>
      <c r="E181" s="99"/>
      <c r="F181" s="88"/>
      <c r="G181" s="93"/>
    </row>
    <row r="182" spans="1:7" x14ac:dyDescent="0.3">
      <c r="A182" s="48"/>
      <c r="B182" s="49"/>
      <c r="C182" s="49"/>
      <c r="D182" s="49"/>
      <c r="E182" s="94"/>
      <c r="F182" s="77"/>
      <c r="G182" s="85"/>
    </row>
    <row r="183" spans="1:7" x14ac:dyDescent="0.3">
      <c r="A183" s="48" t="s">
        <v>144</v>
      </c>
      <c r="B183" s="49"/>
      <c r="C183" s="49"/>
      <c r="D183" s="49"/>
      <c r="E183" s="100">
        <f>C28</f>
        <v>21.35</v>
      </c>
      <c r="F183" s="65">
        <f>C27</f>
        <v>21.1</v>
      </c>
      <c r="G183" s="64">
        <f>C26</f>
        <v>20.45</v>
      </c>
    </row>
    <row r="184" spans="1:7" x14ac:dyDescent="0.3">
      <c r="A184" s="48"/>
      <c r="B184" s="49"/>
      <c r="C184" s="49"/>
      <c r="D184" s="49"/>
      <c r="E184" s="94"/>
      <c r="F184" s="77"/>
      <c r="G184" s="85"/>
    </row>
    <row r="185" spans="1:7" x14ac:dyDescent="0.3">
      <c r="A185" s="48" t="s">
        <v>122</v>
      </c>
      <c r="B185" s="49"/>
      <c r="C185" s="49"/>
      <c r="D185" s="49"/>
      <c r="E185" s="102">
        <f>C40</f>
        <v>0</v>
      </c>
      <c r="F185" s="67">
        <f>C39</f>
        <v>0</v>
      </c>
      <c r="G185" s="79">
        <f>C38</f>
        <v>0.1</v>
      </c>
    </row>
    <row r="186" spans="1:7" x14ac:dyDescent="0.3">
      <c r="A186" s="48"/>
      <c r="B186" s="49"/>
      <c r="C186" s="49"/>
      <c r="D186" s="49"/>
      <c r="E186" s="102"/>
      <c r="F186" s="67"/>
      <c r="G186" s="79"/>
    </row>
    <row r="187" spans="1:7" x14ac:dyDescent="0.3">
      <c r="A187" s="48" t="s">
        <v>145</v>
      </c>
      <c r="B187" s="49"/>
      <c r="C187" s="49"/>
      <c r="D187" s="49"/>
      <c r="E187" s="102">
        <f>C44</f>
        <v>0</v>
      </c>
      <c r="F187" s="67">
        <f>C43</f>
        <v>0</v>
      </c>
      <c r="G187" s="79">
        <f>C42</f>
        <v>0.15</v>
      </c>
    </row>
    <row r="188" spans="1:7" x14ac:dyDescent="0.3">
      <c r="A188" s="48"/>
      <c r="B188" s="49"/>
      <c r="C188" s="49"/>
      <c r="D188" s="49"/>
      <c r="E188" s="102"/>
      <c r="F188" s="67"/>
      <c r="G188" s="79"/>
    </row>
    <row r="189" spans="1:7" x14ac:dyDescent="0.3">
      <c r="A189" s="48" t="s">
        <v>146</v>
      </c>
      <c r="B189" s="49"/>
      <c r="C189" s="49"/>
      <c r="D189" s="49"/>
      <c r="E189" s="102">
        <f>C50</f>
        <v>2.75</v>
      </c>
      <c r="F189" s="67">
        <f>C48</f>
        <v>2.75</v>
      </c>
      <c r="G189" s="79">
        <f>C46</f>
        <v>2.75</v>
      </c>
    </row>
    <row r="190" spans="1:7" x14ac:dyDescent="0.3">
      <c r="A190" s="48"/>
      <c r="B190" s="49"/>
      <c r="C190" s="49"/>
      <c r="D190" s="49"/>
      <c r="E190" s="102"/>
      <c r="F190" s="67"/>
      <c r="G190" s="79"/>
    </row>
    <row r="191" spans="1:7" x14ac:dyDescent="0.3">
      <c r="A191" s="48" t="s">
        <v>147</v>
      </c>
      <c r="B191" s="49"/>
      <c r="C191" s="49"/>
      <c r="D191" s="49"/>
      <c r="E191" s="102">
        <f>C151</f>
        <v>0.9</v>
      </c>
      <c r="F191" s="67">
        <f>C150</f>
        <v>0.9</v>
      </c>
      <c r="G191" s="79">
        <f>C149</f>
        <v>1.35</v>
      </c>
    </row>
    <row r="192" spans="1:7" x14ac:dyDescent="0.3">
      <c r="A192" s="48"/>
      <c r="B192" s="49"/>
      <c r="C192" s="49"/>
      <c r="D192" s="49"/>
      <c r="E192" s="102"/>
      <c r="F192" s="67"/>
      <c r="G192" s="79"/>
    </row>
    <row r="193" spans="1:7" x14ac:dyDescent="0.3">
      <c r="A193" s="48" t="s">
        <v>148</v>
      </c>
      <c r="B193" s="49"/>
      <c r="C193" s="49"/>
      <c r="D193" s="49"/>
      <c r="E193" s="97">
        <f>C171</f>
        <v>0</v>
      </c>
      <c r="F193" s="84">
        <f>C170</f>
        <v>0.25</v>
      </c>
      <c r="G193" s="91">
        <f>C169</f>
        <v>0.2</v>
      </c>
    </row>
    <row r="194" spans="1:7" x14ac:dyDescent="0.3">
      <c r="A194" s="48"/>
      <c r="B194" s="49"/>
      <c r="C194" s="49"/>
      <c r="D194" s="49"/>
      <c r="E194" s="94"/>
      <c r="F194" s="77"/>
      <c r="G194" s="85"/>
    </row>
    <row r="195" spans="1:7" ht="16.2" thickBot="1" x14ac:dyDescent="0.35">
      <c r="A195" s="16" t="s">
        <v>149</v>
      </c>
      <c r="B195" s="49"/>
      <c r="C195" s="49"/>
      <c r="D195" s="49"/>
      <c r="E195" s="98">
        <f>SUM(E183:E193)</f>
        <v>25</v>
      </c>
      <c r="F195" s="86">
        <f>SUM(F183:F193)</f>
        <v>25</v>
      </c>
      <c r="G195" s="92">
        <f>SUM(G183:G193)</f>
        <v>25</v>
      </c>
    </row>
    <row r="196" spans="1:7" ht="16.8" thickTop="1" thickBot="1" x14ac:dyDescent="0.35">
      <c r="A196" s="104"/>
      <c r="B196" s="104"/>
      <c r="C196" s="104"/>
      <c r="D196" s="104"/>
      <c r="E196" s="109"/>
      <c r="F196" s="111"/>
      <c r="G196" s="104"/>
    </row>
    <row r="197" spans="1:7" ht="16.2" thickTop="1" x14ac:dyDescent="0.3">
      <c r="A197" s="48"/>
      <c r="B197" s="48"/>
      <c r="C197" s="48"/>
      <c r="D197" s="48"/>
      <c r="E197" s="48"/>
      <c r="F197" s="48"/>
      <c r="G197" s="48"/>
    </row>
    <row r="198" spans="1:7" x14ac:dyDescent="0.3">
      <c r="A198" s="48" t="s">
        <v>184</v>
      </c>
      <c r="B198" s="48"/>
      <c r="C198" s="48"/>
      <c r="D198" s="48"/>
      <c r="E198" s="48"/>
      <c r="F198" s="48"/>
      <c r="G198" s="48"/>
    </row>
    <row r="199" spans="1:7" x14ac:dyDescent="0.3">
      <c r="A199" s="89">
        <f>+F2</f>
        <v>0</v>
      </c>
      <c r="B199" s="48"/>
      <c r="C199" s="48"/>
      <c r="D199" s="48"/>
      <c r="E199" s="48"/>
      <c r="F199" s="48"/>
      <c r="G199" s="48"/>
    </row>
  </sheetData>
  <phoneticPr fontId="0" type="noConversion"/>
  <pageMargins left="0.75" right="0.75" top="1" bottom="1" header="0.5" footer="0.5"/>
  <pageSetup scale="76" fitToHeight="0" orientation="portrait" r:id="rId1"/>
  <headerFooter alignWithMargins="0">
    <oddFooter>&amp;CPage &amp;P of &amp;N</oddFooter>
  </headerFooter>
  <rowBreaks count="4" manualBreakCount="4">
    <brk id="55" max="5" man="1"/>
    <brk id="95" max="5" man="1"/>
    <brk id="139" max="5" man="1"/>
    <brk id="178" max="5"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03"/>
  <sheetViews>
    <sheetView topLeftCell="A58" zoomScale="75" zoomScaleNormal="75" workbookViewId="0">
      <selection activeCell="E78" sqref="E78"/>
    </sheetView>
  </sheetViews>
  <sheetFormatPr defaultRowHeight="15.6" x14ac:dyDescent="0.3"/>
  <cols>
    <col min="1" max="1" width="29.08984375" bestFit="1" customWidth="1"/>
    <col min="2" max="2" width="8.08984375" customWidth="1"/>
    <col min="3" max="3" width="9.81640625" bestFit="1" customWidth="1"/>
    <col min="4" max="4" width="5.90625" customWidth="1"/>
    <col min="5" max="5" width="16.08984375" bestFit="1" customWidth="1"/>
    <col min="6" max="7" width="13.6328125" bestFit="1" customWidth="1"/>
  </cols>
  <sheetData>
    <row r="1" spans="1:7" x14ac:dyDescent="0.3">
      <c r="A1" s="48"/>
      <c r="B1" s="48"/>
      <c r="C1" s="48"/>
      <c r="D1" s="48"/>
      <c r="E1" s="48"/>
      <c r="F1" s="58"/>
      <c r="G1" s="48"/>
    </row>
    <row r="2" spans="1:7" x14ac:dyDescent="0.3">
      <c r="A2" s="48" t="s">
        <v>1</v>
      </c>
      <c r="B2" s="48"/>
      <c r="C2" s="48"/>
      <c r="D2" s="48"/>
      <c r="E2" s="48"/>
      <c r="F2" s="58">
        <v>36667</v>
      </c>
      <c r="G2" s="48"/>
    </row>
    <row r="3" spans="1:7" x14ac:dyDescent="0.3">
      <c r="A3" s="49" t="s">
        <v>2</v>
      </c>
      <c r="B3" s="49"/>
      <c r="C3" s="49"/>
      <c r="D3" s="49"/>
      <c r="E3" s="49"/>
      <c r="F3" s="49"/>
      <c r="G3" s="49"/>
    </row>
    <row r="4" spans="1:7" x14ac:dyDescent="0.3">
      <c r="A4" s="49" t="s">
        <v>3</v>
      </c>
      <c r="B4" s="49"/>
      <c r="C4" s="49"/>
      <c r="D4" s="49"/>
      <c r="E4" s="49"/>
      <c r="F4" s="49"/>
      <c r="G4" s="49"/>
    </row>
    <row r="5" spans="1:7" x14ac:dyDescent="0.3">
      <c r="A5" s="49" t="s">
        <v>4</v>
      </c>
      <c r="B5" s="49"/>
      <c r="C5" s="49"/>
      <c r="D5" s="49"/>
      <c r="E5" s="49"/>
      <c r="F5" s="49"/>
      <c r="G5" s="49"/>
    </row>
    <row r="6" spans="1:7" x14ac:dyDescent="0.3">
      <c r="A6" s="49" t="s">
        <v>5</v>
      </c>
      <c r="B6" s="49"/>
      <c r="C6" s="49"/>
      <c r="D6" s="49"/>
      <c r="E6" s="49"/>
      <c r="F6" s="49"/>
      <c r="G6" s="49"/>
    </row>
    <row r="7" spans="1:7" x14ac:dyDescent="0.3">
      <c r="A7" s="49" t="s">
        <v>6</v>
      </c>
      <c r="B7" s="49"/>
      <c r="C7" s="49"/>
      <c r="D7" s="49"/>
      <c r="E7" s="49"/>
      <c r="F7" s="49"/>
      <c r="G7" s="49"/>
    </row>
    <row r="8" spans="1:7" x14ac:dyDescent="0.3">
      <c r="A8" s="49" t="s">
        <v>7</v>
      </c>
      <c r="B8" s="49"/>
      <c r="C8" s="49"/>
      <c r="D8" s="49"/>
      <c r="E8" s="49"/>
      <c r="F8" s="49"/>
      <c r="G8" s="49"/>
    </row>
    <row r="9" spans="1:7" x14ac:dyDescent="0.3">
      <c r="A9" s="49"/>
      <c r="B9" s="49"/>
      <c r="C9" s="49"/>
      <c r="D9" s="49"/>
      <c r="E9" s="49"/>
      <c r="F9" s="49"/>
      <c r="G9" s="49"/>
    </row>
    <row r="10" spans="1:7" x14ac:dyDescent="0.3">
      <c r="A10" s="49"/>
      <c r="B10" s="49"/>
      <c r="C10" s="49"/>
      <c r="D10" s="49"/>
      <c r="E10" s="49"/>
      <c r="F10" s="49"/>
      <c r="G10" s="49"/>
    </row>
    <row r="11" spans="1:7" x14ac:dyDescent="0.3">
      <c r="A11" s="49"/>
      <c r="B11" s="49"/>
      <c r="C11" s="49"/>
      <c r="D11" s="49"/>
      <c r="E11" s="49"/>
      <c r="F11" s="49"/>
      <c r="G11" s="49"/>
    </row>
    <row r="12" spans="1:7" x14ac:dyDescent="0.3">
      <c r="A12" s="49" t="s">
        <v>10</v>
      </c>
      <c r="B12" s="49"/>
      <c r="C12" s="49"/>
      <c r="D12" s="49"/>
      <c r="E12" s="49"/>
      <c r="F12" s="49"/>
      <c r="G12" s="49"/>
    </row>
    <row r="13" spans="1:7" x14ac:dyDescent="0.3">
      <c r="A13" s="55" t="s">
        <v>11</v>
      </c>
      <c r="B13" s="55"/>
      <c r="C13" s="55"/>
      <c r="D13" s="55"/>
      <c r="E13" s="55"/>
      <c r="F13" s="55"/>
      <c r="G13" s="59"/>
    </row>
    <row r="14" spans="1:7" x14ac:dyDescent="0.3">
      <c r="A14" s="55" t="s">
        <v>210</v>
      </c>
      <c r="B14" s="55"/>
      <c r="C14" s="55"/>
      <c r="D14" s="55"/>
      <c r="E14" s="55"/>
      <c r="F14" s="55"/>
      <c r="G14" s="59"/>
    </row>
    <row r="15" spans="1:7" x14ac:dyDescent="0.3">
      <c r="A15" s="9" t="s">
        <v>13</v>
      </c>
      <c r="B15" s="9"/>
      <c r="C15" s="9"/>
      <c r="D15" s="9"/>
      <c r="E15" s="9"/>
      <c r="F15" s="9"/>
      <c r="G15" s="49"/>
    </row>
    <row r="16" spans="1:7" x14ac:dyDescent="0.3">
      <c r="A16" s="55" t="s">
        <v>14</v>
      </c>
      <c r="B16" s="55"/>
      <c r="C16" s="55"/>
      <c r="D16" s="55"/>
      <c r="E16" s="55"/>
      <c r="F16" s="55"/>
      <c r="G16" s="59"/>
    </row>
    <row r="17" spans="1:7" x14ac:dyDescent="0.3">
      <c r="A17" s="49"/>
      <c r="B17" s="49"/>
      <c r="C17" s="49"/>
      <c r="D17" s="49"/>
      <c r="E17" s="49"/>
      <c r="F17" s="49"/>
      <c r="G17" s="49"/>
    </row>
    <row r="18" spans="1:7" x14ac:dyDescent="0.3">
      <c r="A18" s="9"/>
      <c r="B18" s="9"/>
      <c r="C18" s="9"/>
      <c r="D18" s="9"/>
      <c r="E18" s="48"/>
      <c r="F18" s="9"/>
      <c r="G18" s="48"/>
    </row>
    <row r="19" spans="1:7" x14ac:dyDescent="0.3">
      <c r="A19" s="9"/>
      <c r="B19" s="9"/>
      <c r="C19" s="9"/>
      <c r="D19" s="9"/>
      <c r="E19" s="10" t="s">
        <v>15</v>
      </c>
      <c r="F19" s="48"/>
      <c r="G19" s="10" t="s">
        <v>16</v>
      </c>
    </row>
    <row r="20" spans="1:7" x14ac:dyDescent="0.3">
      <c r="A20" s="9"/>
      <c r="B20" s="9"/>
      <c r="C20" s="9"/>
      <c r="D20" s="9"/>
      <c r="E20" s="122" t="s">
        <v>203</v>
      </c>
      <c r="F20" s="10" t="s">
        <v>186</v>
      </c>
      <c r="G20" s="10" t="s">
        <v>187</v>
      </c>
    </row>
    <row r="21" spans="1:7" ht="16.2" thickBot="1" x14ac:dyDescent="0.35">
      <c r="A21" s="11"/>
      <c r="B21" s="60"/>
      <c r="C21" s="60"/>
      <c r="D21" s="121"/>
      <c r="E21" s="54" t="s">
        <v>20</v>
      </c>
      <c r="F21" s="54" t="s">
        <v>20</v>
      </c>
      <c r="G21" s="54" t="s">
        <v>21</v>
      </c>
    </row>
    <row r="22" spans="1:7" ht="16.2" thickTop="1" x14ac:dyDescent="0.3">
      <c r="A22" s="49" t="s">
        <v>22</v>
      </c>
      <c r="B22" s="49"/>
      <c r="C22" s="49"/>
      <c r="D22" s="49"/>
      <c r="E22" s="49"/>
      <c r="F22" s="49"/>
      <c r="G22" s="49"/>
    </row>
    <row r="23" spans="1:7" x14ac:dyDescent="0.3">
      <c r="A23" s="49"/>
      <c r="B23" s="49"/>
      <c r="C23" s="49"/>
      <c r="D23" s="49"/>
      <c r="E23" s="49"/>
      <c r="F23" s="49"/>
      <c r="G23" s="49"/>
    </row>
    <row r="24" spans="1:7" x14ac:dyDescent="0.3">
      <c r="A24" s="9" t="s">
        <v>23</v>
      </c>
      <c r="B24" s="61" t="s">
        <v>24</v>
      </c>
      <c r="C24" s="61" t="s">
        <v>25</v>
      </c>
      <c r="D24" s="61"/>
      <c r="E24" s="49"/>
      <c r="F24" s="49"/>
      <c r="G24" s="49"/>
    </row>
    <row r="25" spans="1:7" x14ac:dyDescent="0.3">
      <c r="A25" s="49" t="s">
        <v>26</v>
      </c>
      <c r="B25" s="49"/>
      <c r="C25" s="49"/>
      <c r="D25" s="49"/>
      <c r="E25" s="62"/>
      <c r="F25" s="62"/>
      <c r="G25" s="62"/>
    </row>
    <row r="26" spans="1:7" x14ac:dyDescent="0.3">
      <c r="A26" s="49" t="s">
        <v>170</v>
      </c>
      <c r="B26" s="63">
        <v>20500</v>
      </c>
      <c r="C26" s="62">
        <v>21.1</v>
      </c>
      <c r="D26" s="62"/>
      <c r="E26" s="62"/>
      <c r="F26" s="62"/>
      <c r="G26" s="64">
        <v>411030.24</v>
      </c>
    </row>
    <row r="27" spans="1:7" x14ac:dyDescent="0.3">
      <c r="A27" s="49" t="s">
        <v>185</v>
      </c>
      <c r="B27" s="63">
        <v>19000</v>
      </c>
      <c r="C27" s="62">
        <v>21.35</v>
      </c>
      <c r="D27" s="62"/>
      <c r="E27" s="62"/>
      <c r="F27" s="65">
        <f>$B27*$C27</f>
        <v>405650</v>
      </c>
      <c r="G27" s="64"/>
    </row>
    <row r="28" spans="1:7" x14ac:dyDescent="0.3">
      <c r="A28" s="49" t="s">
        <v>204</v>
      </c>
      <c r="B28" s="63">
        <v>18500</v>
      </c>
      <c r="C28" s="62">
        <v>22.5</v>
      </c>
      <c r="D28" s="62"/>
      <c r="E28" s="62">
        <f>B28*C28</f>
        <v>416250</v>
      </c>
      <c r="F28" s="65"/>
      <c r="G28" s="64"/>
    </row>
    <row r="29" spans="1:7" x14ac:dyDescent="0.3">
      <c r="A29" s="49" t="s">
        <v>31</v>
      </c>
      <c r="B29" s="49"/>
      <c r="C29" s="62"/>
      <c r="D29" s="62"/>
      <c r="E29" s="66"/>
      <c r="F29" s="67"/>
      <c r="G29" s="68"/>
    </row>
    <row r="30" spans="1:7" x14ac:dyDescent="0.3">
      <c r="A30" s="49" t="str">
        <f>$A$26</f>
        <v>FY 1998-1999</v>
      </c>
      <c r="B30" s="63">
        <v>3000</v>
      </c>
      <c r="C30" s="62">
        <v>15</v>
      </c>
      <c r="D30" s="62"/>
      <c r="E30" s="66"/>
      <c r="F30" s="67"/>
      <c r="G30" s="64">
        <v>44559.06</v>
      </c>
    </row>
    <row r="31" spans="1:7" x14ac:dyDescent="0.3">
      <c r="A31" s="49" t="str">
        <f>$A$27</f>
        <v>FY 1999-2000</v>
      </c>
      <c r="B31" s="63">
        <v>3000</v>
      </c>
      <c r="C31" s="62">
        <v>15</v>
      </c>
      <c r="D31" s="62"/>
      <c r="E31" s="66"/>
      <c r="F31" s="67">
        <f>$B31*$C31</f>
        <v>45000</v>
      </c>
      <c r="G31" s="68"/>
    </row>
    <row r="32" spans="1:7" x14ac:dyDescent="0.3">
      <c r="A32" s="49" t="str">
        <f>$A$28</f>
        <v>FY 2000-2001</v>
      </c>
      <c r="B32" s="63">
        <v>3000</v>
      </c>
      <c r="C32" s="62">
        <v>15</v>
      </c>
      <c r="D32" s="62"/>
      <c r="E32" s="66">
        <f>B32*C32</f>
        <v>45000</v>
      </c>
      <c r="F32" s="67"/>
      <c r="G32" s="68"/>
    </row>
    <row r="33" spans="1:7" x14ac:dyDescent="0.3">
      <c r="A33" s="49" t="s">
        <v>189</v>
      </c>
      <c r="B33" s="63"/>
      <c r="C33" s="62"/>
      <c r="D33" s="62"/>
      <c r="E33" s="66">
        <v>15000</v>
      </c>
      <c r="F33" s="67">
        <v>15000</v>
      </c>
      <c r="G33" s="68">
        <v>8500</v>
      </c>
    </row>
    <row r="34" spans="1:7" x14ac:dyDescent="0.3">
      <c r="A34" s="49" t="s">
        <v>33</v>
      </c>
      <c r="B34" s="49"/>
      <c r="C34" s="49"/>
      <c r="D34" s="49"/>
      <c r="E34" s="66">
        <v>12000</v>
      </c>
      <c r="F34" s="67">
        <v>11000</v>
      </c>
      <c r="G34" s="68">
        <v>10500</v>
      </c>
    </row>
    <row r="35" spans="1:7" x14ac:dyDescent="0.3">
      <c r="A35" s="49" t="s">
        <v>34</v>
      </c>
      <c r="B35" s="63"/>
      <c r="C35" s="62"/>
      <c r="D35" s="62"/>
      <c r="E35" s="66">
        <v>16000</v>
      </c>
      <c r="F35" s="67">
        <v>16000</v>
      </c>
      <c r="G35" s="68">
        <v>11176.63</v>
      </c>
    </row>
    <row r="36" spans="1:7" x14ac:dyDescent="0.3">
      <c r="A36" s="49" t="s">
        <v>35</v>
      </c>
      <c r="B36" s="49"/>
      <c r="C36" s="49"/>
      <c r="D36" s="49"/>
      <c r="E36" s="66">
        <v>7500</v>
      </c>
      <c r="F36" s="67">
        <v>7500</v>
      </c>
      <c r="G36" s="68">
        <v>5000</v>
      </c>
    </row>
    <row r="37" spans="1:7" x14ac:dyDescent="0.3">
      <c r="A37" s="49" t="s">
        <v>36</v>
      </c>
      <c r="B37" s="63"/>
      <c r="C37" s="62"/>
      <c r="D37" s="62"/>
      <c r="E37" s="66"/>
      <c r="F37" s="67"/>
      <c r="G37" s="68"/>
    </row>
    <row r="38" spans="1:7" x14ac:dyDescent="0.3">
      <c r="A38" s="49" t="str">
        <f>$A$26</f>
        <v>FY 1998-1999</v>
      </c>
      <c r="B38" s="63">
        <f>+B26</f>
        <v>20500</v>
      </c>
      <c r="C38" s="62">
        <v>0</v>
      </c>
      <c r="D38" s="62"/>
      <c r="E38" s="66"/>
      <c r="F38" s="67"/>
      <c r="G38" s="68"/>
    </row>
    <row r="39" spans="1:7" x14ac:dyDescent="0.3">
      <c r="A39" s="49" t="str">
        <f>$A$27</f>
        <v>FY 1999-2000</v>
      </c>
      <c r="B39" s="63">
        <f>+B27</f>
        <v>19000</v>
      </c>
      <c r="C39" s="62">
        <v>0</v>
      </c>
      <c r="D39" s="62"/>
      <c r="E39" s="66"/>
      <c r="F39" s="67">
        <f>$B39*$C39</f>
        <v>0</v>
      </c>
      <c r="G39" s="68"/>
    </row>
    <row r="40" spans="1:7" x14ac:dyDescent="0.3">
      <c r="A40" s="49" t="str">
        <f>$A$28</f>
        <v>FY 2000-2001</v>
      </c>
      <c r="B40" s="63">
        <f>B28</f>
        <v>18500</v>
      </c>
      <c r="C40" s="62">
        <v>0</v>
      </c>
      <c r="D40" s="62"/>
      <c r="E40" s="66">
        <f>$B40*$C40</f>
        <v>0</v>
      </c>
      <c r="F40" s="67"/>
      <c r="G40" s="68"/>
    </row>
    <row r="41" spans="1:7" x14ac:dyDescent="0.3">
      <c r="A41" s="49" t="s">
        <v>37</v>
      </c>
      <c r="B41" s="49"/>
      <c r="C41" s="49"/>
      <c r="D41" s="49"/>
      <c r="E41" s="66"/>
      <c r="F41" s="67"/>
      <c r="G41" s="68"/>
    </row>
    <row r="42" spans="1:7" x14ac:dyDescent="0.3">
      <c r="A42" s="49" t="str">
        <f>$A$26</f>
        <v>FY 1998-1999</v>
      </c>
      <c r="B42" s="63">
        <f>+B26</f>
        <v>20500</v>
      </c>
      <c r="C42" s="62">
        <v>0</v>
      </c>
      <c r="D42" s="62"/>
      <c r="E42" s="66"/>
      <c r="F42" s="67"/>
      <c r="G42" s="68" t="s">
        <v>10</v>
      </c>
    </row>
    <row r="43" spans="1:7" x14ac:dyDescent="0.3">
      <c r="A43" s="49" t="str">
        <f>$A$27</f>
        <v>FY 1999-2000</v>
      </c>
      <c r="B43" s="63">
        <f>B27</f>
        <v>19000</v>
      </c>
      <c r="C43" s="62">
        <v>0</v>
      </c>
      <c r="D43" s="62"/>
      <c r="E43" s="66"/>
      <c r="F43" s="67">
        <f>B43*C43</f>
        <v>0</v>
      </c>
      <c r="G43" s="68"/>
    </row>
    <row r="44" spans="1:7" x14ac:dyDescent="0.3">
      <c r="A44" s="49" t="str">
        <f>$A$28</f>
        <v>FY 2000-2001</v>
      </c>
      <c r="B44" s="63">
        <f>B28</f>
        <v>18500</v>
      </c>
      <c r="C44" s="62">
        <v>0</v>
      </c>
      <c r="D44" s="62"/>
      <c r="E44" s="66">
        <f>B44*C44</f>
        <v>0</v>
      </c>
      <c r="F44" s="67"/>
      <c r="G44" s="68"/>
    </row>
    <row r="45" spans="1:7" x14ac:dyDescent="0.3">
      <c r="A45" s="49" t="s">
        <v>38</v>
      </c>
      <c r="B45" s="49"/>
      <c r="C45" s="49"/>
      <c r="D45" s="49"/>
      <c r="E45" s="66"/>
      <c r="F45" s="67"/>
      <c r="G45" s="68"/>
    </row>
    <row r="46" spans="1:7" x14ac:dyDescent="0.3">
      <c r="A46" s="49" t="str">
        <f>$A$26</f>
        <v>FY 1998-1999</v>
      </c>
      <c r="B46" s="63">
        <f>B26</f>
        <v>20500</v>
      </c>
      <c r="C46" s="62">
        <v>2.75</v>
      </c>
      <c r="D46" s="62"/>
      <c r="E46" s="66"/>
      <c r="F46" s="67"/>
      <c r="G46" s="68">
        <v>50801.49</v>
      </c>
    </row>
    <row r="47" spans="1:7" x14ac:dyDescent="0.3">
      <c r="A47" s="49" t="s">
        <v>40</v>
      </c>
      <c r="B47" s="63">
        <v>300</v>
      </c>
      <c r="C47" s="62">
        <v>4</v>
      </c>
      <c r="D47" s="62"/>
      <c r="E47" s="66"/>
      <c r="F47" s="67"/>
      <c r="G47" s="68">
        <v>1621.5</v>
      </c>
    </row>
    <row r="48" spans="1:7" x14ac:dyDescent="0.3">
      <c r="A48" s="49" t="str">
        <f>$A$27</f>
        <v>FY 1999-2000</v>
      </c>
      <c r="B48" s="63">
        <v>19000</v>
      </c>
      <c r="C48" s="62">
        <v>2.75</v>
      </c>
      <c r="D48" s="62"/>
      <c r="E48" s="66"/>
      <c r="F48" s="67">
        <f>B48*C48</f>
        <v>52250</v>
      </c>
      <c r="G48" s="68"/>
    </row>
    <row r="49" spans="1:7" x14ac:dyDescent="0.3">
      <c r="A49" s="49" t="s">
        <v>40</v>
      </c>
      <c r="B49" s="63">
        <v>200</v>
      </c>
      <c r="C49" s="62">
        <v>4</v>
      </c>
      <c r="D49" s="62"/>
      <c r="E49" s="66"/>
      <c r="F49" s="67">
        <v>800</v>
      </c>
      <c r="G49" s="68"/>
    </row>
    <row r="50" spans="1:7" x14ac:dyDescent="0.3">
      <c r="A50" s="49" t="str">
        <f>$A$28</f>
        <v>FY 2000-2001</v>
      </c>
      <c r="B50" s="63">
        <f>B28</f>
        <v>18500</v>
      </c>
      <c r="C50" s="62">
        <v>2.5</v>
      </c>
      <c r="D50" s="62"/>
      <c r="E50" s="66">
        <f>B50*C50</f>
        <v>46250</v>
      </c>
      <c r="F50" s="67"/>
      <c r="G50" s="68"/>
    </row>
    <row r="51" spans="1:7" x14ac:dyDescent="0.3">
      <c r="A51" s="49" t="s">
        <v>40</v>
      </c>
      <c r="B51" s="63">
        <v>200</v>
      </c>
      <c r="C51" s="62">
        <v>4</v>
      </c>
      <c r="D51" s="62"/>
      <c r="E51" s="66">
        <f>B51*C51</f>
        <v>800</v>
      </c>
      <c r="F51" s="67"/>
      <c r="G51" s="68" t="s">
        <v>10</v>
      </c>
    </row>
    <row r="52" spans="1:7" x14ac:dyDescent="0.3">
      <c r="A52" s="49" t="s">
        <v>209</v>
      </c>
      <c r="D52" s="62"/>
      <c r="E52" s="66"/>
      <c r="F52" s="67"/>
      <c r="G52" s="68"/>
    </row>
    <row r="53" spans="1:7" x14ac:dyDescent="0.3">
      <c r="A53" s="49" t="str">
        <f>$A$26</f>
        <v>FY 1998-1999</v>
      </c>
      <c r="B53" s="63">
        <f>+B26</f>
        <v>20500</v>
      </c>
      <c r="C53" s="62">
        <f>C153</f>
        <v>0.9</v>
      </c>
      <c r="D53" s="62"/>
      <c r="E53" s="66"/>
      <c r="F53" s="67"/>
      <c r="G53" s="68">
        <v>16625.95</v>
      </c>
    </row>
    <row r="54" spans="1:7" x14ac:dyDescent="0.3">
      <c r="A54" s="49" t="str">
        <f>$A$27</f>
        <v>FY 1999-2000</v>
      </c>
      <c r="B54" s="63">
        <f>+B27</f>
        <v>19000</v>
      </c>
      <c r="C54" s="62">
        <f>C154</f>
        <v>0.9</v>
      </c>
      <c r="D54" s="62"/>
      <c r="E54" s="66"/>
      <c r="F54" s="67">
        <f>+B54*C54</f>
        <v>17100</v>
      </c>
      <c r="G54" s="68"/>
    </row>
    <row r="55" spans="1:7" x14ac:dyDescent="0.3">
      <c r="A55" s="49" t="str">
        <f>$A$28</f>
        <v>FY 2000-2001</v>
      </c>
      <c r="B55" s="63">
        <f>+B28</f>
        <v>18500</v>
      </c>
      <c r="C55" s="62">
        <f>C155</f>
        <v>1</v>
      </c>
      <c r="D55" s="62"/>
      <c r="E55" s="66">
        <f>+B55*C55</f>
        <v>18500</v>
      </c>
      <c r="F55" s="67"/>
      <c r="G55" s="68"/>
    </row>
    <row r="56" spans="1:7" ht="16.5" customHeight="1" x14ac:dyDescent="0.3">
      <c r="A56" s="49" t="s">
        <v>205</v>
      </c>
      <c r="B56" s="63"/>
      <c r="C56" s="62"/>
      <c r="D56" s="62"/>
      <c r="E56" s="66">
        <v>30000</v>
      </c>
      <c r="F56" s="67"/>
      <c r="G56" s="68" t="s">
        <v>10</v>
      </c>
    </row>
    <row r="57" spans="1:7" x14ac:dyDescent="0.3">
      <c r="A57" s="49" t="s">
        <v>42</v>
      </c>
      <c r="B57" s="48"/>
      <c r="C57" s="48"/>
      <c r="D57" s="48"/>
      <c r="E57" s="66">
        <v>1000</v>
      </c>
      <c r="F57" s="67">
        <v>1000</v>
      </c>
      <c r="G57" s="68">
        <v>1265.1300000000001</v>
      </c>
    </row>
    <row r="58" spans="1:7" x14ac:dyDescent="0.3">
      <c r="A58" s="49" t="s">
        <v>191</v>
      </c>
      <c r="B58" s="63"/>
      <c r="C58" s="62"/>
      <c r="D58" s="62"/>
      <c r="E58" s="69">
        <v>3000</v>
      </c>
      <c r="F58" s="70">
        <v>1750</v>
      </c>
      <c r="G58" s="71">
        <v>344</v>
      </c>
    </row>
    <row r="59" spans="1:7" ht="16.2" thickBot="1" x14ac:dyDescent="0.35">
      <c r="A59" s="9" t="s">
        <v>44</v>
      </c>
      <c r="B59" s="63"/>
      <c r="C59" s="62"/>
      <c r="D59" s="62"/>
      <c r="E59" s="72">
        <f>SUM(E28:E58)</f>
        <v>611300</v>
      </c>
      <c r="F59" s="73">
        <f>SUM(F27:F58)</f>
        <v>573050</v>
      </c>
      <c r="G59" s="74">
        <f>SUM(G26:G58)</f>
        <v>561424</v>
      </c>
    </row>
    <row r="60" spans="1:7" ht="16.2" thickTop="1" x14ac:dyDescent="0.3">
      <c r="A60" s="49"/>
      <c r="B60" s="49"/>
      <c r="C60" s="49"/>
      <c r="D60" s="49"/>
      <c r="E60" s="49"/>
      <c r="F60" s="75"/>
      <c r="G60" s="68"/>
    </row>
    <row r="61" spans="1:7" x14ac:dyDescent="0.3">
      <c r="A61" s="9" t="s">
        <v>46</v>
      </c>
      <c r="B61" s="63"/>
      <c r="C61" s="62"/>
      <c r="D61" s="62"/>
      <c r="E61" s="49"/>
      <c r="F61" s="75"/>
      <c r="G61" s="68"/>
    </row>
    <row r="62" spans="1:7" x14ac:dyDescent="0.3">
      <c r="A62" s="9" t="s">
        <v>47</v>
      </c>
      <c r="B62" s="63"/>
      <c r="C62" s="62"/>
      <c r="D62" s="62"/>
      <c r="E62" s="49"/>
      <c r="F62" s="75"/>
      <c r="G62" s="68"/>
    </row>
    <row r="63" spans="1:7" x14ac:dyDescent="0.3">
      <c r="A63" s="49" t="s">
        <v>72</v>
      </c>
      <c r="B63" s="63"/>
      <c r="C63" s="49"/>
      <c r="D63" s="49"/>
      <c r="E63" s="76">
        <v>1750</v>
      </c>
      <c r="F63" s="76">
        <v>2260</v>
      </c>
      <c r="G63" s="79">
        <v>2900</v>
      </c>
    </row>
    <row r="64" spans="1:7" x14ac:dyDescent="0.3">
      <c r="A64" s="49" t="s">
        <v>62</v>
      </c>
      <c r="B64" s="63"/>
      <c r="C64" s="49"/>
      <c r="D64" s="49"/>
      <c r="E64" s="76">
        <v>5950</v>
      </c>
      <c r="F64" s="76">
        <v>5650</v>
      </c>
      <c r="G64" s="79">
        <v>5450.04</v>
      </c>
    </row>
    <row r="65" spans="1:7" x14ac:dyDescent="0.3">
      <c r="A65" s="49" t="s">
        <v>177</v>
      </c>
      <c r="B65" s="63"/>
      <c r="C65" s="49"/>
      <c r="D65" s="49"/>
      <c r="E65" s="76">
        <v>50</v>
      </c>
      <c r="F65" s="76">
        <v>100</v>
      </c>
      <c r="G65" s="79">
        <v>52.75</v>
      </c>
    </row>
    <row r="66" spans="1:7" x14ac:dyDescent="0.3">
      <c r="A66" s="49" t="s">
        <v>159</v>
      </c>
      <c r="B66" s="63"/>
      <c r="C66" s="49"/>
      <c r="D66" s="49"/>
      <c r="E66" s="76">
        <v>6500</v>
      </c>
      <c r="F66" s="76">
        <v>4000</v>
      </c>
      <c r="G66" s="79">
        <v>6268.12</v>
      </c>
    </row>
    <row r="67" spans="1:7" x14ac:dyDescent="0.3">
      <c r="A67" s="49" t="s">
        <v>161</v>
      </c>
      <c r="B67" s="63"/>
      <c r="C67" s="49"/>
      <c r="D67" s="49"/>
      <c r="E67" s="76">
        <v>1500</v>
      </c>
      <c r="F67" s="76">
        <v>1500</v>
      </c>
      <c r="G67" s="79">
        <v>1439.86</v>
      </c>
    </row>
    <row r="68" spans="1:7" x14ac:dyDescent="0.3">
      <c r="A68" s="49" t="s">
        <v>66</v>
      </c>
      <c r="B68" s="63"/>
      <c r="C68" s="49"/>
      <c r="D68" s="49"/>
      <c r="E68" s="76">
        <v>8300</v>
      </c>
      <c r="F68" s="76">
        <v>8300</v>
      </c>
      <c r="G68" s="79">
        <v>6956.05</v>
      </c>
    </row>
    <row r="69" spans="1:7" x14ac:dyDescent="0.3">
      <c r="A69" s="49" t="s">
        <v>65</v>
      </c>
      <c r="B69" s="63"/>
      <c r="C69" s="49"/>
      <c r="D69" s="49"/>
      <c r="E69" s="76">
        <v>4000</v>
      </c>
      <c r="F69" s="76">
        <v>4850</v>
      </c>
      <c r="G69" s="79">
        <v>2093.4</v>
      </c>
    </row>
    <row r="70" spans="1:7" x14ac:dyDescent="0.3">
      <c r="A70" s="49" t="s">
        <v>60</v>
      </c>
      <c r="B70" s="63"/>
      <c r="C70" s="49"/>
      <c r="D70" s="49"/>
      <c r="E70" s="76">
        <v>1250</v>
      </c>
      <c r="F70" s="76">
        <v>1250</v>
      </c>
      <c r="G70" s="79">
        <v>930</v>
      </c>
    </row>
    <row r="71" spans="1:7" x14ac:dyDescent="0.3">
      <c r="A71" s="49" t="s">
        <v>67</v>
      </c>
      <c r="B71" s="63"/>
      <c r="C71" s="49"/>
      <c r="D71" s="49"/>
      <c r="E71" s="76">
        <v>25</v>
      </c>
      <c r="F71" s="76">
        <v>45</v>
      </c>
      <c r="G71" s="79">
        <v>741.81</v>
      </c>
    </row>
    <row r="72" spans="1:7" x14ac:dyDescent="0.3">
      <c r="A72" s="49" t="s">
        <v>175</v>
      </c>
      <c r="B72" s="63"/>
      <c r="C72" s="49"/>
      <c r="D72" s="49"/>
      <c r="E72" s="76">
        <v>14000</v>
      </c>
      <c r="F72" s="76">
        <v>14500</v>
      </c>
      <c r="G72" s="79">
        <v>15222.23</v>
      </c>
    </row>
    <row r="73" spans="1:7" x14ac:dyDescent="0.3">
      <c r="A73" s="49" t="s">
        <v>208</v>
      </c>
      <c r="B73" s="63"/>
      <c r="C73" s="49"/>
      <c r="D73" s="49"/>
      <c r="E73" s="76">
        <v>3000</v>
      </c>
      <c r="F73" s="76">
        <v>2500</v>
      </c>
      <c r="G73" s="79">
        <v>6891.73</v>
      </c>
    </row>
    <row r="74" spans="1:7" x14ac:dyDescent="0.3">
      <c r="A74" s="49" t="s">
        <v>176</v>
      </c>
      <c r="B74" s="63"/>
      <c r="C74" s="49"/>
      <c r="D74" s="49"/>
      <c r="E74" s="76">
        <v>200</v>
      </c>
      <c r="F74" s="76">
        <v>200</v>
      </c>
      <c r="G74" s="79">
        <v>143.69999999999999</v>
      </c>
    </row>
    <row r="75" spans="1:7" x14ac:dyDescent="0.3">
      <c r="A75" s="49" t="s">
        <v>174</v>
      </c>
      <c r="B75" s="63"/>
      <c r="C75" s="49"/>
      <c r="D75" s="49"/>
      <c r="E75" s="76">
        <v>41200</v>
      </c>
      <c r="F75" s="76">
        <v>38700</v>
      </c>
      <c r="G75" s="79">
        <v>37049.64</v>
      </c>
    </row>
    <row r="76" spans="1:7" x14ac:dyDescent="0.3">
      <c r="A76" s="49" t="s">
        <v>57</v>
      </c>
      <c r="B76" s="63"/>
      <c r="C76" s="49"/>
      <c r="D76" s="49"/>
      <c r="E76" s="76">
        <v>4500</v>
      </c>
      <c r="F76" s="76">
        <v>4000</v>
      </c>
      <c r="G76" s="79">
        <v>4448.4799999999996</v>
      </c>
    </row>
    <row r="77" spans="1:7" x14ac:dyDescent="0.3">
      <c r="A77" s="49" t="s">
        <v>52</v>
      </c>
      <c r="B77" s="63"/>
      <c r="C77" s="49"/>
      <c r="D77" s="49"/>
      <c r="E77" s="76">
        <v>17250</v>
      </c>
      <c r="F77" s="76">
        <v>16650</v>
      </c>
      <c r="G77" s="79">
        <v>16246.55</v>
      </c>
    </row>
    <row r="78" spans="1:7" x14ac:dyDescent="0.3">
      <c r="A78" s="49" t="s">
        <v>211</v>
      </c>
      <c r="B78" s="63"/>
      <c r="C78" s="49"/>
      <c r="D78" s="49"/>
      <c r="E78" s="76">
        <v>15000</v>
      </c>
      <c r="F78" s="76">
        <v>14895</v>
      </c>
      <c r="G78" s="79">
        <v>14161.49</v>
      </c>
    </row>
    <row r="79" spans="1:7" x14ac:dyDescent="0.3">
      <c r="A79" s="49" t="s">
        <v>59</v>
      </c>
      <c r="B79" s="63"/>
      <c r="C79" s="49"/>
      <c r="D79" s="49"/>
      <c r="E79" s="76">
        <v>1500</v>
      </c>
      <c r="F79" s="76">
        <v>1500</v>
      </c>
      <c r="G79" s="79">
        <v>-3015.92</v>
      </c>
    </row>
    <row r="80" spans="1:7" x14ac:dyDescent="0.3">
      <c r="A80" s="49" t="s">
        <v>157</v>
      </c>
      <c r="B80" s="63"/>
      <c r="C80" s="49"/>
      <c r="D80" s="49"/>
      <c r="E80" s="76">
        <v>300</v>
      </c>
      <c r="F80" s="76">
        <v>150</v>
      </c>
      <c r="G80" s="79">
        <v>300</v>
      </c>
    </row>
    <row r="81" spans="1:7" x14ac:dyDescent="0.3">
      <c r="A81" s="49" t="s">
        <v>54</v>
      </c>
      <c r="B81" s="63"/>
      <c r="C81" s="49"/>
      <c r="D81" s="49"/>
      <c r="E81" s="76">
        <v>14800</v>
      </c>
      <c r="F81" s="76">
        <v>14000</v>
      </c>
      <c r="G81" s="79">
        <v>14778.56</v>
      </c>
    </row>
    <row r="82" spans="1:7" x14ac:dyDescent="0.3">
      <c r="A82" s="49" t="s">
        <v>50</v>
      </c>
      <c r="B82" s="63"/>
      <c r="C82" s="49"/>
      <c r="D82" s="49"/>
      <c r="E82" s="76">
        <v>92500</v>
      </c>
      <c r="F82" s="76">
        <v>90800</v>
      </c>
      <c r="G82" s="78">
        <v>90774.399999999994</v>
      </c>
    </row>
    <row r="83" spans="1:7" x14ac:dyDescent="0.3">
      <c r="A83" s="49" t="s">
        <v>51</v>
      </c>
      <c r="B83" s="63"/>
      <c r="C83" s="49"/>
      <c r="D83" s="49"/>
      <c r="E83" s="76">
        <v>2500</v>
      </c>
      <c r="F83" s="76">
        <v>1500</v>
      </c>
      <c r="G83" s="78">
        <v>4417.0200000000004</v>
      </c>
    </row>
    <row r="84" spans="1:7" x14ac:dyDescent="0.3">
      <c r="A84" s="49" t="s">
        <v>49</v>
      </c>
      <c r="B84" s="63"/>
      <c r="C84" s="49"/>
      <c r="D84" s="49"/>
      <c r="E84" s="76">
        <v>46790</v>
      </c>
      <c r="F84" s="76">
        <v>44990</v>
      </c>
      <c r="G84" s="78">
        <v>44133.02</v>
      </c>
    </row>
    <row r="85" spans="1:7" x14ac:dyDescent="0.3">
      <c r="A85" s="49" t="s">
        <v>48</v>
      </c>
      <c r="B85" s="63"/>
      <c r="C85" s="62"/>
      <c r="D85" s="62"/>
      <c r="E85" s="76">
        <v>70200</v>
      </c>
      <c r="F85" s="76">
        <v>67500</v>
      </c>
      <c r="G85" s="78">
        <v>65216.61</v>
      </c>
    </row>
    <row r="86" spans="1:7" x14ac:dyDescent="0.3">
      <c r="A86" s="49" t="s">
        <v>172</v>
      </c>
      <c r="B86" s="63"/>
      <c r="C86" s="49"/>
      <c r="D86" s="49"/>
      <c r="E86" s="76">
        <v>1250</v>
      </c>
      <c r="F86" s="76">
        <v>1500</v>
      </c>
      <c r="G86" s="79">
        <v>1140.96</v>
      </c>
    </row>
    <row r="87" spans="1:7" x14ac:dyDescent="0.3">
      <c r="A87" s="49" t="s">
        <v>56</v>
      </c>
      <c r="B87" s="63"/>
      <c r="C87" s="49"/>
      <c r="D87" s="49"/>
      <c r="E87" s="76">
        <v>4000</v>
      </c>
      <c r="F87" s="76">
        <v>1800</v>
      </c>
      <c r="G87" s="79">
        <v>2814.21</v>
      </c>
    </row>
    <row r="88" spans="1:7" x14ac:dyDescent="0.3">
      <c r="A88" s="49" t="s">
        <v>158</v>
      </c>
      <c r="B88" s="63"/>
      <c r="C88" s="49"/>
      <c r="D88" s="49"/>
      <c r="E88" s="80">
        <v>6000</v>
      </c>
      <c r="F88" s="80">
        <v>5200</v>
      </c>
      <c r="G88" s="82">
        <v>6185.74</v>
      </c>
    </row>
    <row r="89" spans="1:7" x14ac:dyDescent="0.3">
      <c r="A89" s="9" t="s">
        <v>73</v>
      </c>
      <c r="B89" s="63"/>
      <c r="C89" s="49"/>
      <c r="D89" s="49"/>
      <c r="E89" s="66">
        <f>SUM(E63:E88)</f>
        <v>364315</v>
      </c>
      <c r="F89" s="67">
        <f>SUM(F63:F88)</f>
        <v>348340</v>
      </c>
      <c r="G89" s="79">
        <f>SUM(G63:G88)</f>
        <v>347740.45</v>
      </c>
    </row>
    <row r="90" spans="1:7" x14ac:dyDescent="0.3">
      <c r="A90" s="49"/>
      <c r="B90" s="49"/>
      <c r="C90" s="49"/>
      <c r="D90" s="49"/>
      <c r="E90" s="49"/>
      <c r="F90" s="75"/>
      <c r="G90" s="68"/>
    </row>
    <row r="91" spans="1:7" x14ac:dyDescent="0.3">
      <c r="A91" s="9" t="s">
        <v>74</v>
      </c>
      <c r="B91" s="49"/>
      <c r="C91" s="49"/>
      <c r="D91" s="49"/>
      <c r="E91" s="49"/>
      <c r="F91" s="75"/>
      <c r="G91" s="68"/>
    </row>
    <row r="92" spans="1:7" x14ac:dyDescent="0.3">
      <c r="A92" s="49" t="s">
        <v>197</v>
      </c>
      <c r="B92" s="49"/>
      <c r="C92" s="49"/>
      <c r="D92" s="49"/>
      <c r="E92" s="66">
        <v>26500</v>
      </c>
      <c r="F92" s="66">
        <v>25000</v>
      </c>
      <c r="G92" s="79">
        <v>25815.49</v>
      </c>
    </row>
    <row r="93" spans="1:7" x14ac:dyDescent="0.3">
      <c r="A93" s="49" t="s">
        <v>198</v>
      </c>
      <c r="B93" s="49"/>
      <c r="C93" s="49"/>
      <c r="D93" s="49"/>
      <c r="E93" s="66">
        <v>8250</v>
      </c>
      <c r="F93" s="66">
        <v>7920</v>
      </c>
      <c r="G93" s="79">
        <v>8064.02</v>
      </c>
    </row>
    <row r="94" spans="1:7" x14ac:dyDescent="0.3">
      <c r="A94" s="49" t="s">
        <v>199</v>
      </c>
      <c r="B94" s="49"/>
      <c r="C94" s="49"/>
      <c r="D94" s="49"/>
      <c r="E94" s="66">
        <v>2600</v>
      </c>
      <c r="F94" s="66">
        <v>2600</v>
      </c>
      <c r="G94" s="79">
        <v>2600</v>
      </c>
    </row>
    <row r="95" spans="1:7" x14ac:dyDescent="0.3">
      <c r="A95" s="49" t="s">
        <v>200</v>
      </c>
      <c r="B95" s="49"/>
      <c r="C95" s="49"/>
      <c r="D95" s="49"/>
      <c r="E95" s="66">
        <v>3150</v>
      </c>
      <c r="F95" s="66">
        <v>3150</v>
      </c>
      <c r="G95" s="79">
        <v>3150</v>
      </c>
    </row>
    <row r="96" spans="1:7" x14ac:dyDescent="0.3">
      <c r="A96" s="9" t="s">
        <v>84</v>
      </c>
      <c r="B96" s="49"/>
      <c r="C96" s="49"/>
      <c r="D96" s="49"/>
      <c r="E96" s="66"/>
      <c r="F96" s="66"/>
      <c r="G96" s="79"/>
    </row>
    <row r="97" spans="1:7" x14ac:dyDescent="0.3">
      <c r="A97" s="49" t="s">
        <v>86</v>
      </c>
      <c r="B97" s="49"/>
      <c r="C97" s="49"/>
      <c r="D97" s="49"/>
      <c r="E97" s="112">
        <v>19500</v>
      </c>
      <c r="F97" s="112">
        <v>19250</v>
      </c>
      <c r="G97" s="114">
        <v>18003.990000000002</v>
      </c>
    </row>
    <row r="98" spans="1:7" x14ac:dyDescent="0.3">
      <c r="A98" s="49" t="s">
        <v>85</v>
      </c>
      <c r="B98" s="49"/>
      <c r="C98" s="49"/>
      <c r="D98" s="49"/>
      <c r="E98" s="69">
        <v>57000</v>
      </c>
      <c r="F98" s="69">
        <v>57605</v>
      </c>
      <c r="G98" s="82">
        <v>40804.61</v>
      </c>
    </row>
    <row r="99" spans="1:7" x14ac:dyDescent="0.3">
      <c r="A99" s="57" t="s">
        <v>87</v>
      </c>
      <c r="B99" s="49"/>
      <c r="C99" s="49"/>
      <c r="D99" s="49"/>
      <c r="E99" s="66">
        <f>SUM(E92:E98)</f>
        <v>117000</v>
      </c>
      <c r="F99" s="67">
        <f>SUM(F92:F98)</f>
        <v>115525</v>
      </c>
      <c r="G99" s="79">
        <f>SUM(G92:G98)</f>
        <v>98438.11</v>
      </c>
    </row>
    <row r="100" spans="1:7" x14ac:dyDescent="0.3">
      <c r="A100" s="49"/>
      <c r="B100" s="49"/>
      <c r="C100" s="49"/>
      <c r="D100" s="49"/>
      <c r="E100" s="66"/>
      <c r="F100" s="67"/>
      <c r="G100" s="79"/>
    </row>
    <row r="101" spans="1:7" x14ac:dyDescent="0.3">
      <c r="A101" s="9" t="s">
        <v>88</v>
      </c>
      <c r="B101" s="49"/>
      <c r="C101" s="49"/>
      <c r="D101" s="49"/>
      <c r="E101" s="66"/>
      <c r="F101" s="67"/>
      <c r="G101" s="79"/>
    </row>
    <row r="102" spans="1:7" x14ac:dyDescent="0.3">
      <c r="A102" s="49" t="s">
        <v>70</v>
      </c>
      <c r="B102" s="49"/>
      <c r="C102" s="49"/>
      <c r="D102" s="49"/>
      <c r="E102" s="115">
        <v>1000</v>
      </c>
      <c r="F102" s="115">
        <v>500</v>
      </c>
      <c r="G102" s="114">
        <v>786.5</v>
      </c>
    </row>
    <row r="103" spans="1:7" x14ac:dyDescent="0.3">
      <c r="A103" s="49" t="s">
        <v>94</v>
      </c>
      <c r="B103" s="49"/>
      <c r="C103" s="49"/>
      <c r="D103" s="49"/>
      <c r="E103" s="76">
        <v>1050</v>
      </c>
      <c r="F103" s="76">
        <v>1000</v>
      </c>
      <c r="G103" s="79">
        <v>886.07</v>
      </c>
    </row>
    <row r="104" spans="1:7" x14ac:dyDescent="0.3">
      <c r="A104" s="49" t="s">
        <v>194</v>
      </c>
      <c r="B104" s="49"/>
      <c r="C104" s="49"/>
      <c r="D104" s="49"/>
      <c r="E104" s="76">
        <v>5850</v>
      </c>
      <c r="F104" s="76">
        <v>5000</v>
      </c>
      <c r="G104" s="79">
        <v>2998.45</v>
      </c>
    </row>
    <row r="105" spans="1:7" x14ac:dyDescent="0.3">
      <c r="A105" s="49" t="s">
        <v>95</v>
      </c>
      <c r="B105" s="49"/>
      <c r="C105" s="49"/>
      <c r="D105" s="49"/>
      <c r="E105" s="76">
        <v>1000</v>
      </c>
      <c r="F105" s="76">
        <v>575</v>
      </c>
      <c r="G105" s="79">
        <v>653.5</v>
      </c>
    </row>
    <row r="106" spans="1:7" x14ac:dyDescent="0.3">
      <c r="A106" s="49" t="s">
        <v>193</v>
      </c>
      <c r="B106" s="49"/>
      <c r="C106" s="49"/>
      <c r="D106" s="49"/>
      <c r="E106" s="76">
        <v>375</v>
      </c>
      <c r="F106" s="76">
        <v>320</v>
      </c>
      <c r="G106" s="79">
        <v>315.32</v>
      </c>
    </row>
    <row r="107" spans="1:7" x14ac:dyDescent="0.3">
      <c r="A107" s="49" t="s">
        <v>99</v>
      </c>
      <c r="B107" s="49"/>
      <c r="C107" s="49"/>
      <c r="D107" s="49"/>
      <c r="E107" s="76">
        <v>1500</v>
      </c>
      <c r="F107" s="76">
        <v>1500</v>
      </c>
      <c r="G107" s="79">
        <v>892.6</v>
      </c>
    </row>
    <row r="108" spans="1:7" x14ac:dyDescent="0.3">
      <c r="A108" s="49" t="s">
        <v>97</v>
      </c>
      <c r="B108" s="49"/>
      <c r="C108" s="49"/>
      <c r="D108" s="49"/>
      <c r="E108" s="76">
        <v>2500</v>
      </c>
      <c r="F108" s="76">
        <v>2000</v>
      </c>
      <c r="G108" s="79">
        <v>631.15</v>
      </c>
    </row>
    <row r="109" spans="1:7" x14ac:dyDescent="0.3">
      <c r="A109" s="49" t="s">
        <v>190</v>
      </c>
      <c r="B109" s="49"/>
      <c r="C109" s="49"/>
      <c r="D109" s="49"/>
      <c r="E109" s="76">
        <v>250</v>
      </c>
      <c r="F109" s="76"/>
      <c r="G109" s="79">
        <v>753.93</v>
      </c>
    </row>
    <row r="110" spans="1:7" x14ac:dyDescent="0.3">
      <c r="A110" s="49" t="s">
        <v>90</v>
      </c>
      <c r="B110" s="49"/>
      <c r="C110" s="49"/>
      <c r="D110" s="49"/>
      <c r="E110" s="76">
        <v>300</v>
      </c>
      <c r="F110" s="76">
        <v>200</v>
      </c>
      <c r="G110" s="79">
        <v>384.02</v>
      </c>
    </row>
    <row r="111" spans="1:7" x14ac:dyDescent="0.3">
      <c r="A111" s="49" t="s">
        <v>92</v>
      </c>
      <c r="B111" s="49"/>
      <c r="C111" s="49"/>
      <c r="D111" s="49"/>
      <c r="E111" s="76">
        <v>300</v>
      </c>
      <c r="F111" s="76">
        <v>200</v>
      </c>
      <c r="G111" s="79">
        <v>30.22</v>
      </c>
    </row>
    <row r="112" spans="1:7" x14ac:dyDescent="0.3">
      <c r="A112" s="49" t="s">
        <v>178</v>
      </c>
      <c r="B112" s="49"/>
      <c r="C112" s="49"/>
      <c r="D112" s="49"/>
      <c r="E112" s="76">
        <v>300</v>
      </c>
      <c r="F112" s="76">
        <v>200</v>
      </c>
      <c r="G112" s="79"/>
    </row>
    <row r="113" spans="1:7" x14ac:dyDescent="0.3">
      <c r="A113" s="49" t="s">
        <v>201</v>
      </c>
      <c r="B113" s="49"/>
      <c r="C113" s="49"/>
      <c r="D113" s="49"/>
      <c r="E113" s="76">
        <v>1000</v>
      </c>
      <c r="F113" s="76">
        <v>1000</v>
      </c>
      <c r="G113" s="79">
        <v>327.11</v>
      </c>
    </row>
    <row r="114" spans="1:7" x14ac:dyDescent="0.3">
      <c r="A114" s="49" t="s">
        <v>207</v>
      </c>
      <c r="B114" s="49"/>
      <c r="C114" s="49"/>
      <c r="D114" s="49"/>
      <c r="E114" s="80">
        <v>2000</v>
      </c>
      <c r="F114" s="80"/>
      <c r="G114" s="82"/>
    </row>
    <row r="115" spans="1:7" x14ac:dyDescent="0.3">
      <c r="A115" s="9" t="s">
        <v>106</v>
      </c>
      <c r="B115" s="49"/>
      <c r="C115" s="49"/>
      <c r="D115" s="49"/>
      <c r="E115" s="66">
        <f>SUM(E102:E114)</f>
        <v>17425</v>
      </c>
      <c r="F115" s="67">
        <f>SUM(F102:F114)</f>
        <v>12495</v>
      </c>
      <c r="G115" s="79">
        <f>SUM(G102:G114)</f>
        <v>8658.8700000000008</v>
      </c>
    </row>
    <row r="116" spans="1:7" x14ac:dyDescent="0.3">
      <c r="A116" s="9"/>
      <c r="B116" s="49"/>
      <c r="C116" s="49"/>
      <c r="D116" s="49"/>
      <c r="E116" s="66"/>
      <c r="F116" s="67"/>
      <c r="G116" s="79"/>
    </row>
    <row r="117" spans="1:7" x14ac:dyDescent="0.3">
      <c r="A117" s="9" t="s">
        <v>107</v>
      </c>
      <c r="B117" s="49"/>
      <c r="C117" s="49"/>
      <c r="D117" s="49"/>
      <c r="E117" s="66"/>
      <c r="F117" s="67"/>
      <c r="G117" s="79"/>
    </row>
    <row r="118" spans="1:7" x14ac:dyDescent="0.3">
      <c r="A118" s="49" t="s">
        <v>112</v>
      </c>
      <c r="B118" s="49"/>
      <c r="C118" s="49"/>
      <c r="D118" s="49"/>
      <c r="E118" s="76">
        <v>100</v>
      </c>
      <c r="F118" s="76">
        <v>800</v>
      </c>
      <c r="G118" s="79"/>
    </row>
    <row r="119" spans="1:7" x14ac:dyDescent="0.3">
      <c r="A119" s="49" t="s">
        <v>108</v>
      </c>
      <c r="B119" s="49"/>
      <c r="C119" s="49"/>
      <c r="D119" s="49"/>
      <c r="E119" s="76">
        <v>4000</v>
      </c>
      <c r="F119" s="76">
        <v>3350</v>
      </c>
      <c r="G119" s="79">
        <v>3350</v>
      </c>
    </row>
    <row r="120" spans="1:7" x14ac:dyDescent="0.3">
      <c r="A120" s="49" t="s">
        <v>114</v>
      </c>
      <c r="B120" s="49"/>
      <c r="C120" s="49"/>
      <c r="D120" s="49"/>
      <c r="E120" s="115">
        <v>3000</v>
      </c>
      <c r="F120" s="115">
        <v>3000</v>
      </c>
      <c r="G120" s="114">
        <v>2884.34</v>
      </c>
    </row>
    <row r="121" spans="1:7" x14ac:dyDescent="0.3">
      <c r="A121" s="49" t="s">
        <v>113</v>
      </c>
      <c r="B121" s="49"/>
      <c r="C121" s="49"/>
      <c r="D121" s="49"/>
      <c r="E121" s="76">
        <v>100</v>
      </c>
      <c r="F121" s="76">
        <v>450</v>
      </c>
      <c r="G121" s="79"/>
    </row>
    <row r="122" spans="1:7" x14ac:dyDescent="0.3">
      <c r="A122" s="49" t="s">
        <v>109</v>
      </c>
      <c r="B122" s="49"/>
      <c r="C122" s="49"/>
      <c r="D122" s="49"/>
      <c r="E122" s="76">
        <v>7950</v>
      </c>
      <c r="F122" s="76">
        <v>7950</v>
      </c>
      <c r="G122" s="79">
        <v>7950</v>
      </c>
    </row>
    <row r="123" spans="1:7" x14ac:dyDescent="0.3">
      <c r="A123" s="49" t="s">
        <v>182</v>
      </c>
      <c r="B123" s="49"/>
      <c r="C123" s="49"/>
      <c r="D123" s="49"/>
      <c r="E123" s="80">
        <v>4000</v>
      </c>
      <c r="F123" s="80">
        <v>4000</v>
      </c>
      <c r="G123" s="82">
        <v>4000</v>
      </c>
    </row>
    <row r="124" spans="1:7" x14ac:dyDescent="0.3">
      <c r="A124" s="9" t="s">
        <v>115</v>
      </c>
      <c r="B124" s="49"/>
      <c r="C124" s="49"/>
      <c r="D124" s="49"/>
      <c r="E124" s="66">
        <f>SUM(E118:E123)</f>
        <v>19150</v>
      </c>
      <c r="F124" s="67">
        <f>SUM(F118:F123)</f>
        <v>19550</v>
      </c>
      <c r="G124" s="79">
        <f>SUM(G118:G123)</f>
        <v>18184.34</v>
      </c>
    </row>
    <row r="125" spans="1:7" x14ac:dyDescent="0.3">
      <c r="A125" s="49"/>
      <c r="B125" s="49"/>
      <c r="C125" s="49"/>
      <c r="D125" s="49"/>
      <c r="E125" s="66"/>
      <c r="F125" s="67"/>
      <c r="G125" s="79"/>
    </row>
    <row r="126" spans="1:7" x14ac:dyDescent="0.3">
      <c r="A126" s="9" t="s">
        <v>116</v>
      </c>
      <c r="B126" s="49"/>
      <c r="C126" s="49"/>
      <c r="D126" s="49"/>
      <c r="E126" s="66"/>
      <c r="F126" s="67"/>
      <c r="G126" s="79"/>
    </row>
    <row r="127" spans="1:7" x14ac:dyDescent="0.3">
      <c r="A127" s="49" t="s">
        <v>118</v>
      </c>
      <c r="B127" s="49"/>
      <c r="C127" s="49"/>
      <c r="D127" s="49"/>
      <c r="E127" s="116">
        <v>5000</v>
      </c>
      <c r="F127" s="116">
        <v>3000</v>
      </c>
      <c r="G127" s="114">
        <v>3000</v>
      </c>
    </row>
    <row r="128" spans="1:7" x14ac:dyDescent="0.3">
      <c r="A128" s="49" t="s">
        <v>212</v>
      </c>
      <c r="B128" s="49"/>
      <c r="D128" s="119"/>
      <c r="E128" s="94">
        <v>28000</v>
      </c>
      <c r="F128" s="94">
        <v>35500</v>
      </c>
      <c r="G128" s="79">
        <v>32566.76</v>
      </c>
    </row>
    <row r="129" spans="1:7" x14ac:dyDescent="0.3">
      <c r="A129" s="49" t="s">
        <v>117</v>
      </c>
      <c r="B129" s="49"/>
      <c r="D129" s="119"/>
      <c r="E129" s="95">
        <v>41825</v>
      </c>
      <c r="F129" s="95">
        <v>21450</v>
      </c>
      <c r="G129" s="82">
        <v>25409.16</v>
      </c>
    </row>
    <row r="130" spans="1:7" x14ac:dyDescent="0.3">
      <c r="A130" s="9" t="s">
        <v>183</v>
      </c>
      <c r="B130" s="49"/>
      <c r="C130" s="49"/>
      <c r="D130" s="49"/>
      <c r="E130" s="66">
        <f>SUM(E127:E129)</f>
        <v>74825</v>
      </c>
      <c r="F130" s="67">
        <f>SUM(F127:F129)</f>
        <v>59950</v>
      </c>
      <c r="G130" s="79">
        <f>SUM(G127:G129)</f>
        <v>60975.92</v>
      </c>
    </row>
    <row r="131" spans="1:7" x14ac:dyDescent="0.3">
      <c r="A131" s="49" t="s">
        <v>120</v>
      </c>
      <c r="B131" s="49"/>
      <c r="C131" s="49"/>
      <c r="D131" s="49"/>
      <c r="E131" s="66"/>
      <c r="F131" s="67"/>
      <c r="G131" s="79"/>
    </row>
    <row r="132" spans="1:7" x14ac:dyDescent="0.3">
      <c r="A132" s="16" t="s">
        <v>121</v>
      </c>
      <c r="B132" s="49"/>
      <c r="C132" s="49"/>
      <c r="D132" s="49"/>
      <c r="E132" s="66"/>
      <c r="F132" s="67"/>
      <c r="G132" s="79" t="s">
        <v>10</v>
      </c>
    </row>
    <row r="133" spans="1:7" x14ac:dyDescent="0.3">
      <c r="A133" s="49" t="s">
        <v>209</v>
      </c>
      <c r="B133" s="49"/>
      <c r="C133" s="49"/>
      <c r="D133" s="49"/>
      <c r="E133" s="66">
        <f>+E55</f>
        <v>18500</v>
      </c>
      <c r="F133" s="67">
        <f>+F54</f>
        <v>17100</v>
      </c>
      <c r="G133" s="79">
        <f>+G53</f>
        <v>16625.95</v>
      </c>
    </row>
    <row r="134" spans="1:7" x14ac:dyDescent="0.3">
      <c r="A134" s="123" t="s">
        <v>124</v>
      </c>
      <c r="B134" s="49"/>
      <c r="C134" s="49"/>
      <c r="D134" s="49"/>
      <c r="E134" s="117">
        <v>0</v>
      </c>
      <c r="F134" s="118">
        <v>0</v>
      </c>
      <c r="G134" s="114"/>
    </row>
    <row r="135" spans="1:7" x14ac:dyDescent="0.3">
      <c r="A135" s="76" t="s">
        <v>123</v>
      </c>
      <c r="B135" s="49"/>
      <c r="C135" s="49"/>
      <c r="D135" s="49"/>
      <c r="E135" s="96">
        <f>E44</f>
        <v>0</v>
      </c>
      <c r="F135" s="83">
        <v>0</v>
      </c>
      <c r="G135" s="79"/>
    </row>
    <row r="136" spans="1:7" x14ac:dyDescent="0.3">
      <c r="A136" s="76" t="s">
        <v>122</v>
      </c>
      <c r="B136" s="49"/>
      <c r="C136" s="49"/>
      <c r="D136" s="49"/>
      <c r="E136" s="69">
        <f>E42</f>
        <v>0</v>
      </c>
      <c r="F136" s="70">
        <f>F41</f>
        <v>0</v>
      </c>
      <c r="G136" s="82"/>
    </row>
    <row r="137" spans="1:7" x14ac:dyDescent="0.3">
      <c r="A137" s="16" t="s">
        <v>125</v>
      </c>
      <c r="B137" s="49"/>
      <c r="C137" s="49"/>
      <c r="D137" s="49"/>
      <c r="E137" s="94">
        <f>SUM(E133:E136)</f>
        <v>18500</v>
      </c>
      <c r="F137" s="94">
        <f>SUM(F133:F136)</f>
        <v>17100</v>
      </c>
      <c r="G137" s="94">
        <f>SUM(G133:G136)</f>
        <v>16625.95</v>
      </c>
    </row>
    <row r="138" spans="1:7" x14ac:dyDescent="0.3">
      <c r="A138" s="48"/>
      <c r="B138" s="49"/>
      <c r="C138" s="49"/>
      <c r="D138" s="49"/>
      <c r="E138" s="94"/>
      <c r="F138" s="77"/>
      <c r="G138" s="68"/>
    </row>
    <row r="139" spans="1:7" ht="16.2" thickBot="1" x14ac:dyDescent="0.35">
      <c r="A139" s="16" t="s">
        <v>126</v>
      </c>
      <c r="B139" s="49"/>
      <c r="C139" s="49"/>
      <c r="D139" s="49"/>
      <c r="E139" s="98">
        <f>E89+E99+E115+E124+E130+E137</f>
        <v>611215</v>
      </c>
      <c r="F139" s="86">
        <f>F89+F99+F115+F124+F130+F137</f>
        <v>572960</v>
      </c>
      <c r="G139" s="74">
        <f>G89+G99+G115+G124+G130+G137</f>
        <v>550623.64</v>
      </c>
    </row>
    <row r="140" spans="1:7" ht="16.2" thickTop="1" x14ac:dyDescent="0.3">
      <c r="A140" s="48"/>
      <c r="B140" s="49"/>
      <c r="C140" s="49"/>
      <c r="D140" s="49"/>
      <c r="E140" s="94"/>
      <c r="F140" s="77"/>
      <c r="G140" s="68"/>
    </row>
    <row r="141" spans="1:7" x14ac:dyDescent="0.3">
      <c r="A141" s="48"/>
      <c r="B141" s="49"/>
      <c r="C141" s="49"/>
      <c r="D141" s="49"/>
      <c r="E141" s="94"/>
      <c r="F141" s="77"/>
      <c r="G141" s="68"/>
    </row>
    <row r="142" spans="1:7" x14ac:dyDescent="0.3">
      <c r="A142" s="16" t="s">
        <v>127</v>
      </c>
      <c r="B142" s="49"/>
      <c r="C142" s="49"/>
      <c r="D142" s="49"/>
      <c r="E142" s="94"/>
      <c r="F142" s="77"/>
      <c r="G142" s="68"/>
    </row>
    <row r="143" spans="1:7" ht="16.2" thickBot="1" x14ac:dyDescent="0.35">
      <c r="A143" s="16" t="s">
        <v>128</v>
      </c>
      <c r="B143" s="49"/>
      <c r="C143" s="49"/>
      <c r="D143" s="49"/>
      <c r="E143" s="98">
        <f>E59-E139</f>
        <v>85</v>
      </c>
      <c r="F143" s="86">
        <f>F59-F139-F140</f>
        <v>90</v>
      </c>
      <c r="G143" s="74">
        <f>G59-G139-G140</f>
        <v>10800.359999999986</v>
      </c>
    </row>
    <row r="144" spans="1:7" ht="16.2" thickTop="1" x14ac:dyDescent="0.3">
      <c r="A144" s="48"/>
      <c r="B144" s="49"/>
      <c r="C144" s="49"/>
      <c r="D144" s="49"/>
      <c r="E144" s="48"/>
      <c r="F144" s="77"/>
      <c r="G144" s="68"/>
    </row>
    <row r="145" spans="1:7" ht="16.2" thickBot="1" x14ac:dyDescent="0.35">
      <c r="A145" s="104"/>
      <c r="B145" s="105"/>
      <c r="C145" s="105"/>
      <c r="D145" s="105"/>
      <c r="E145" s="104"/>
      <c r="F145" s="106"/>
      <c r="G145" s="107"/>
    </row>
    <row r="146" spans="1:7" ht="16.2" thickTop="1" x14ac:dyDescent="0.3">
      <c r="A146" s="19" t="s">
        <v>129</v>
      </c>
      <c r="B146" s="87"/>
      <c r="C146" s="87"/>
      <c r="D146" s="87"/>
      <c r="E146" s="19"/>
      <c r="F146" s="88"/>
      <c r="G146" s="71"/>
    </row>
    <row r="147" spans="1:7" x14ac:dyDescent="0.3">
      <c r="A147" s="48" t="s">
        <v>130</v>
      </c>
      <c r="B147" s="49"/>
      <c r="C147" s="49"/>
      <c r="D147" s="49"/>
      <c r="E147" s="48"/>
      <c r="F147" s="77"/>
      <c r="G147" s="68"/>
    </row>
    <row r="148" spans="1:7" x14ac:dyDescent="0.3">
      <c r="A148" s="89">
        <v>36069</v>
      </c>
      <c r="B148" s="49"/>
      <c r="C148" s="49"/>
      <c r="D148" s="49"/>
      <c r="E148" s="62"/>
      <c r="F148" s="65"/>
      <c r="G148" s="64">
        <v>62749.61</v>
      </c>
    </row>
    <row r="149" spans="1:7" x14ac:dyDescent="0.3">
      <c r="A149" s="89">
        <v>36434</v>
      </c>
      <c r="B149" s="49"/>
      <c r="C149" s="49"/>
      <c r="D149" s="49"/>
      <c r="E149" s="62"/>
      <c r="F149" s="65">
        <f>G162</f>
        <v>66686.009999999995</v>
      </c>
      <c r="G149" s="64" t="s">
        <v>10</v>
      </c>
    </row>
    <row r="150" spans="1:7" x14ac:dyDescent="0.3">
      <c r="A150" s="89">
        <v>36800</v>
      </c>
      <c r="B150" s="49"/>
      <c r="C150" s="49"/>
      <c r="D150" s="49"/>
      <c r="E150" s="62">
        <f>F162</f>
        <v>61286.009999999995</v>
      </c>
      <c r="F150" s="65" t="s">
        <v>10</v>
      </c>
      <c r="G150" s="64"/>
    </row>
    <row r="151" spans="1:7" x14ac:dyDescent="0.3">
      <c r="A151" s="48"/>
      <c r="B151" s="49"/>
      <c r="C151" s="49"/>
      <c r="D151" s="49"/>
      <c r="E151" s="48"/>
      <c r="F151" s="77"/>
      <c r="G151" s="68"/>
    </row>
    <row r="152" spans="1:7" x14ac:dyDescent="0.3">
      <c r="A152" s="16" t="s">
        <v>134</v>
      </c>
      <c r="B152" s="49"/>
      <c r="C152" s="49"/>
      <c r="D152" s="49"/>
      <c r="E152" s="48"/>
      <c r="F152" s="77"/>
      <c r="G152" s="68"/>
    </row>
    <row r="153" spans="1:7" x14ac:dyDescent="0.3">
      <c r="A153" s="48" t="str">
        <f>$A$26</f>
        <v>FY 1998-1999</v>
      </c>
      <c r="B153" s="63">
        <f>B26</f>
        <v>20500</v>
      </c>
      <c r="C153" s="62">
        <v>0.9</v>
      </c>
      <c r="D153" s="62"/>
      <c r="E153" s="49"/>
      <c r="F153" s="75"/>
      <c r="G153" s="68">
        <v>16625.95</v>
      </c>
    </row>
    <row r="154" spans="1:7" x14ac:dyDescent="0.3">
      <c r="A154" s="48" t="str">
        <f>$A$27</f>
        <v>FY 1999-2000</v>
      </c>
      <c r="B154" s="63">
        <f>B27</f>
        <v>19000</v>
      </c>
      <c r="C154" s="62">
        <v>0.9</v>
      </c>
      <c r="D154" s="62"/>
      <c r="E154" s="49"/>
      <c r="F154" s="75">
        <f>B154*C154</f>
        <v>17100</v>
      </c>
      <c r="G154" s="68"/>
    </row>
    <row r="155" spans="1:7" x14ac:dyDescent="0.3">
      <c r="A155" s="48" t="str">
        <f>$A$28</f>
        <v>FY 2000-2001</v>
      </c>
      <c r="B155" s="63">
        <f>B28</f>
        <v>18500</v>
      </c>
      <c r="C155" s="62">
        <v>1</v>
      </c>
      <c r="D155" s="62"/>
      <c r="E155" s="87">
        <f>B155*C155</f>
        <v>18500</v>
      </c>
      <c r="F155" s="90"/>
      <c r="G155" s="71"/>
    </row>
    <row r="156" spans="1:7" x14ac:dyDescent="0.3">
      <c r="A156" s="48" t="s">
        <v>135</v>
      </c>
      <c r="B156" s="49"/>
      <c r="C156" s="49"/>
      <c r="D156" s="49"/>
      <c r="E156" s="94">
        <f>SUM(E150:E155)</f>
        <v>79786.009999999995</v>
      </c>
      <c r="F156" s="77">
        <f>SUM(F149:F154)</f>
        <v>83786.009999999995</v>
      </c>
      <c r="G156" s="68">
        <f>SUM(G148:G153)</f>
        <v>79375.56</v>
      </c>
    </row>
    <row r="157" spans="1:7" x14ac:dyDescent="0.3">
      <c r="A157" s="48"/>
      <c r="B157" s="49"/>
      <c r="C157" s="49"/>
      <c r="D157" s="49"/>
      <c r="E157" s="94"/>
      <c r="F157" s="77"/>
      <c r="G157" s="68"/>
    </row>
    <row r="158" spans="1:7" x14ac:dyDescent="0.3">
      <c r="A158" s="16" t="s">
        <v>136</v>
      </c>
      <c r="B158" s="49"/>
      <c r="C158" s="49"/>
      <c r="D158" s="49"/>
      <c r="E158" s="94"/>
      <c r="F158" s="77"/>
      <c r="G158" s="68"/>
    </row>
    <row r="159" spans="1:7" x14ac:dyDescent="0.3">
      <c r="A159" s="48" t="s">
        <v>171</v>
      </c>
      <c r="B159" s="63">
        <v>50</v>
      </c>
      <c r="C159" s="62">
        <v>250</v>
      </c>
      <c r="D159" s="62"/>
      <c r="E159" s="94"/>
      <c r="F159" s="77"/>
      <c r="G159" s="68">
        <v>12689.55</v>
      </c>
    </row>
    <row r="160" spans="1:7" x14ac:dyDescent="0.3">
      <c r="A160" s="48" t="s">
        <v>195</v>
      </c>
      <c r="B160" s="63">
        <v>50</v>
      </c>
      <c r="C160" s="62">
        <v>450</v>
      </c>
      <c r="D160" s="62"/>
      <c r="E160" s="94"/>
      <c r="F160" s="77">
        <f>B160*C160</f>
        <v>22500</v>
      </c>
      <c r="G160" s="68"/>
    </row>
    <row r="161" spans="1:7" x14ac:dyDescent="0.3">
      <c r="A161" s="48" t="s">
        <v>206</v>
      </c>
      <c r="B161" s="120">
        <v>50</v>
      </c>
      <c r="C161" s="76">
        <v>900</v>
      </c>
      <c r="D161" s="62" t="s">
        <v>202</v>
      </c>
      <c r="E161" s="97">
        <f>B161*C161</f>
        <v>45000</v>
      </c>
      <c r="F161" s="84"/>
      <c r="G161" s="71"/>
    </row>
    <row r="162" spans="1:7" ht="16.2" thickBot="1" x14ac:dyDescent="0.35">
      <c r="A162" s="16" t="s">
        <v>140</v>
      </c>
      <c r="B162" s="49"/>
      <c r="C162" s="49"/>
      <c r="D162" s="49"/>
      <c r="E162" s="98">
        <f>E156-E161</f>
        <v>34786.009999999995</v>
      </c>
      <c r="F162" s="86">
        <f>F156-F160</f>
        <v>61286.009999999995</v>
      </c>
      <c r="G162" s="74">
        <f>G156-G159</f>
        <v>66686.009999999995</v>
      </c>
    </row>
    <row r="163" spans="1:7" ht="16.2" thickTop="1" x14ac:dyDescent="0.3">
      <c r="A163" s="16"/>
      <c r="B163" s="49"/>
      <c r="C163" s="49"/>
      <c r="D163" s="49"/>
      <c r="E163" s="94"/>
      <c r="F163" s="77"/>
      <c r="G163" s="68"/>
    </row>
    <row r="164" spans="1:7" ht="16.2" thickBot="1" x14ac:dyDescent="0.35">
      <c r="A164" s="108"/>
      <c r="B164" s="105"/>
      <c r="C164" s="105"/>
      <c r="D164" s="105"/>
      <c r="E164" s="109"/>
      <c r="F164" s="106"/>
      <c r="G164" s="107"/>
    </row>
    <row r="165" spans="1:7" ht="16.2" thickTop="1" x14ac:dyDescent="0.3">
      <c r="A165" s="19" t="s">
        <v>141</v>
      </c>
      <c r="B165" s="87"/>
      <c r="C165" s="87"/>
      <c r="D165" s="87"/>
      <c r="E165" s="99"/>
      <c r="F165" s="88"/>
      <c r="G165" s="71"/>
    </row>
    <row r="166" spans="1:7" x14ac:dyDescent="0.3">
      <c r="A166" s="48" t="s">
        <v>130</v>
      </c>
      <c r="B166" s="49"/>
      <c r="C166" s="49"/>
      <c r="D166" s="49"/>
      <c r="E166" s="94"/>
      <c r="F166" s="77"/>
      <c r="G166" s="68"/>
    </row>
    <row r="167" spans="1:7" x14ac:dyDescent="0.3">
      <c r="A167" s="89">
        <f>A148</f>
        <v>36069</v>
      </c>
      <c r="B167" s="49"/>
      <c r="C167" s="49"/>
      <c r="D167" s="49"/>
      <c r="E167" s="100"/>
      <c r="F167" s="65"/>
      <c r="G167" s="64">
        <v>8221.3799999999992</v>
      </c>
    </row>
    <row r="168" spans="1:7" x14ac:dyDescent="0.3">
      <c r="A168" s="89">
        <f>A149</f>
        <v>36434</v>
      </c>
      <c r="B168" s="49"/>
      <c r="C168" s="49"/>
      <c r="D168" s="49"/>
      <c r="E168" s="100"/>
      <c r="F168" s="65">
        <f>G181</f>
        <v>8221.3799999999992</v>
      </c>
      <c r="G168" s="64"/>
    </row>
    <row r="169" spans="1:7" x14ac:dyDescent="0.3">
      <c r="A169" s="89">
        <f>A150</f>
        <v>36800</v>
      </c>
      <c r="B169" s="49"/>
      <c r="C169" s="49"/>
      <c r="D169" s="49"/>
      <c r="E169" s="100">
        <f>F181</f>
        <v>8221.3799999999992</v>
      </c>
      <c r="F169" s="65"/>
      <c r="G169" s="64"/>
    </row>
    <row r="170" spans="1:7" x14ac:dyDescent="0.3">
      <c r="A170" s="48"/>
      <c r="B170" s="49"/>
      <c r="C170" s="49"/>
      <c r="D170" s="49"/>
      <c r="E170" s="94"/>
      <c r="F170" s="77"/>
      <c r="G170" s="68"/>
    </row>
    <row r="171" spans="1:7" x14ac:dyDescent="0.3">
      <c r="A171" s="16" t="s">
        <v>134</v>
      </c>
      <c r="B171" s="49"/>
      <c r="C171" s="49"/>
      <c r="D171" s="49"/>
      <c r="E171" s="94"/>
      <c r="F171" s="77"/>
      <c r="G171" s="68"/>
    </row>
    <row r="172" spans="1:7" x14ac:dyDescent="0.3">
      <c r="A172" s="48" t="s">
        <v>10</v>
      </c>
      <c r="B172" s="49"/>
      <c r="C172" s="49"/>
      <c r="D172" s="49"/>
      <c r="E172" s="94"/>
      <c r="F172" s="77"/>
      <c r="G172" s="68"/>
    </row>
    <row r="173" spans="1:7" x14ac:dyDescent="0.3">
      <c r="A173" s="48" t="str">
        <f>$A$26</f>
        <v>FY 1998-1999</v>
      </c>
      <c r="B173" s="63">
        <f>B26</f>
        <v>20500</v>
      </c>
      <c r="C173" s="62">
        <v>0.25</v>
      </c>
      <c r="D173" s="62"/>
      <c r="E173" s="94"/>
      <c r="F173" s="77"/>
      <c r="G173" s="85">
        <v>3907.15</v>
      </c>
    </row>
    <row r="174" spans="1:7" x14ac:dyDescent="0.3">
      <c r="A174" s="48" t="str">
        <f>$A$27</f>
        <v>FY 1999-2000</v>
      </c>
      <c r="B174" s="63">
        <f>B27</f>
        <v>19000</v>
      </c>
      <c r="C174" s="62">
        <v>0</v>
      </c>
      <c r="D174" s="62"/>
      <c r="E174" s="94"/>
      <c r="F174" s="77">
        <f>B174*C174</f>
        <v>0</v>
      </c>
      <c r="G174" s="85"/>
    </row>
    <row r="175" spans="1:7" x14ac:dyDescent="0.3">
      <c r="A175" s="48" t="str">
        <f>$A$28</f>
        <v>FY 2000-2001</v>
      </c>
      <c r="B175" s="63">
        <v>19000</v>
      </c>
      <c r="C175" s="62">
        <v>0</v>
      </c>
      <c r="D175" s="62"/>
      <c r="E175" s="101">
        <f>B175*C175</f>
        <v>0</v>
      </c>
      <c r="F175" s="84"/>
      <c r="G175" s="91"/>
    </row>
    <row r="176" spans="1:7" x14ac:dyDescent="0.3">
      <c r="A176" s="48" t="s">
        <v>135</v>
      </c>
      <c r="B176" s="49"/>
      <c r="C176" s="49"/>
      <c r="D176" s="49"/>
      <c r="E176" s="94">
        <f>SUM(E169:E175)</f>
        <v>8221.3799999999992</v>
      </c>
      <c r="F176" s="77">
        <f>SUM(F168:F174)</f>
        <v>8221.3799999999992</v>
      </c>
      <c r="G176" s="85">
        <f>SUM(G167:G173)</f>
        <v>12128.529999999999</v>
      </c>
    </row>
    <row r="177" spans="1:7" x14ac:dyDescent="0.3">
      <c r="A177" s="48"/>
      <c r="B177" s="49"/>
      <c r="C177" s="49"/>
      <c r="D177" s="49"/>
      <c r="E177" s="94"/>
      <c r="F177" s="77"/>
      <c r="G177" s="85"/>
    </row>
    <row r="178" spans="1:7" x14ac:dyDescent="0.3">
      <c r="A178" s="16" t="s">
        <v>136</v>
      </c>
      <c r="B178" s="49"/>
      <c r="C178" s="49"/>
      <c r="D178" s="49"/>
      <c r="E178" s="94"/>
      <c r="F178" s="77"/>
      <c r="G178" s="85"/>
    </row>
    <row r="179" spans="1:7" x14ac:dyDescent="0.3">
      <c r="A179" s="48" t="s">
        <v>164</v>
      </c>
      <c r="B179" s="49"/>
      <c r="C179" s="49"/>
      <c r="D179" s="49"/>
      <c r="E179" s="97">
        <f>+E175</f>
        <v>0</v>
      </c>
      <c r="F179" s="84">
        <f>+F174</f>
        <v>0</v>
      </c>
      <c r="G179" s="91">
        <v>3907.15</v>
      </c>
    </row>
    <row r="180" spans="1:7" x14ac:dyDescent="0.3">
      <c r="A180" s="48"/>
      <c r="B180" s="48"/>
      <c r="C180" s="48"/>
      <c r="D180" s="48"/>
      <c r="E180" s="94"/>
      <c r="F180" s="77"/>
      <c r="G180" s="85"/>
    </row>
    <row r="181" spans="1:7" ht="16.2" thickBot="1" x14ac:dyDescent="0.35">
      <c r="A181" s="16" t="s">
        <v>140</v>
      </c>
      <c r="B181" s="49"/>
      <c r="C181" s="49"/>
      <c r="D181" s="49"/>
      <c r="E181" s="98">
        <f>E176-E179</f>
        <v>8221.3799999999992</v>
      </c>
      <c r="F181" s="86">
        <f>F176-F179</f>
        <v>8221.3799999999992</v>
      </c>
      <c r="G181" s="92">
        <f>G176-G179</f>
        <v>8221.3799999999992</v>
      </c>
    </row>
    <row r="182" spans="1:7" ht="16.2" thickTop="1" x14ac:dyDescent="0.3">
      <c r="A182" s="48"/>
      <c r="B182" s="49"/>
      <c r="C182" s="49"/>
      <c r="D182" s="49"/>
      <c r="E182" s="94"/>
      <c r="F182" s="77"/>
      <c r="G182" s="85"/>
    </row>
    <row r="183" spans="1:7" x14ac:dyDescent="0.3">
      <c r="A183" s="48"/>
      <c r="B183" s="49"/>
      <c r="C183" s="49"/>
      <c r="D183" s="49"/>
      <c r="E183" s="94"/>
      <c r="F183" s="77"/>
      <c r="G183" s="85"/>
    </row>
    <row r="184" spans="1:7" ht="16.2" thickBot="1" x14ac:dyDescent="0.35">
      <c r="A184" s="104"/>
      <c r="B184" s="105"/>
      <c r="C184" s="105"/>
      <c r="D184" s="105"/>
      <c r="E184" s="109"/>
      <c r="F184" s="106"/>
      <c r="G184" s="110"/>
    </row>
    <row r="185" spans="1:7" ht="16.2" thickTop="1" x14ac:dyDescent="0.3">
      <c r="A185" s="19" t="s">
        <v>143</v>
      </c>
      <c r="B185" s="87"/>
      <c r="C185" s="87"/>
      <c r="D185" s="87"/>
      <c r="E185" s="99"/>
      <c r="F185" s="88"/>
      <c r="G185" s="93"/>
    </row>
    <row r="186" spans="1:7" x14ac:dyDescent="0.3">
      <c r="A186" s="48"/>
      <c r="B186" s="49"/>
      <c r="C186" s="49"/>
      <c r="D186" s="49"/>
      <c r="E186" s="94"/>
      <c r="F186" s="77"/>
      <c r="G186" s="85"/>
    </row>
    <row r="187" spans="1:7" x14ac:dyDescent="0.3">
      <c r="A187" s="48" t="s">
        <v>144</v>
      </c>
      <c r="B187" s="49"/>
      <c r="C187" s="49"/>
      <c r="D187" s="49"/>
      <c r="E187" s="100">
        <f>C28</f>
        <v>22.5</v>
      </c>
      <c r="F187" s="65">
        <f>C27</f>
        <v>21.35</v>
      </c>
      <c r="G187" s="64">
        <f>C26</f>
        <v>21.1</v>
      </c>
    </row>
    <row r="188" spans="1:7" x14ac:dyDescent="0.3">
      <c r="A188" s="48"/>
      <c r="B188" s="49"/>
      <c r="C188" s="49"/>
      <c r="D188" s="49"/>
      <c r="E188" s="94"/>
      <c r="F188" s="77"/>
      <c r="G188" s="85"/>
    </row>
    <row r="189" spans="1:7" x14ac:dyDescent="0.3">
      <c r="A189" s="48" t="s">
        <v>122</v>
      </c>
      <c r="B189" s="49"/>
      <c r="C189" s="49"/>
      <c r="D189" s="49"/>
      <c r="E189" s="102">
        <f>C40</f>
        <v>0</v>
      </c>
      <c r="F189" s="67">
        <f>C39</f>
        <v>0</v>
      </c>
      <c r="G189" s="79">
        <f>C38</f>
        <v>0</v>
      </c>
    </row>
    <row r="190" spans="1:7" x14ac:dyDescent="0.3">
      <c r="A190" s="48"/>
      <c r="B190" s="49"/>
      <c r="C190" s="49"/>
      <c r="D190" s="49"/>
      <c r="E190" s="102"/>
      <c r="F190" s="67"/>
      <c r="G190" s="79"/>
    </row>
    <row r="191" spans="1:7" x14ac:dyDescent="0.3">
      <c r="A191" s="48" t="s">
        <v>145</v>
      </c>
      <c r="B191" s="49"/>
      <c r="C191" s="49"/>
      <c r="D191" s="49"/>
      <c r="E191" s="102">
        <f>C44</f>
        <v>0</v>
      </c>
      <c r="F191" s="67">
        <f>C43</f>
        <v>0</v>
      </c>
      <c r="G191" s="79">
        <f>C42</f>
        <v>0</v>
      </c>
    </row>
    <row r="192" spans="1:7" x14ac:dyDescent="0.3">
      <c r="A192" s="48"/>
      <c r="B192" s="49"/>
      <c r="C192" s="49"/>
      <c r="D192" s="49"/>
      <c r="E192" s="102"/>
      <c r="F192" s="67"/>
      <c r="G192" s="79"/>
    </row>
    <row r="193" spans="1:7" x14ac:dyDescent="0.3">
      <c r="A193" s="48" t="s">
        <v>146</v>
      </c>
      <c r="B193" s="49"/>
      <c r="C193" s="49"/>
      <c r="D193" s="49"/>
      <c r="E193" s="102">
        <f>C50</f>
        <v>2.5</v>
      </c>
      <c r="F193" s="67">
        <f>C48</f>
        <v>2.75</v>
      </c>
      <c r="G193" s="79">
        <f>C46</f>
        <v>2.75</v>
      </c>
    </row>
    <row r="194" spans="1:7" x14ac:dyDescent="0.3">
      <c r="A194" s="48"/>
      <c r="B194" s="49"/>
      <c r="C194" s="49"/>
      <c r="D194" s="49"/>
      <c r="E194" s="102"/>
      <c r="F194" s="67"/>
      <c r="G194" s="79"/>
    </row>
    <row r="195" spans="1:7" x14ac:dyDescent="0.3">
      <c r="A195" s="48" t="s">
        <v>147</v>
      </c>
      <c r="B195" s="49"/>
      <c r="C195" s="49"/>
      <c r="D195" s="49"/>
      <c r="E195" s="102">
        <f>C155</f>
        <v>1</v>
      </c>
      <c r="F195" s="67">
        <f>C154</f>
        <v>0.9</v>
      </c>
      <c r="G195" s="79">
        <f>C153</f>
        <v>0.9</v>
      </c>
    </row>
    <row r="196" spans="1:7" x14ac:dyDescent="0.3">
      <c r="A196" s="48"/>
      <c r="B196" s="49"/>
      <c r="C196" s="49"/>
      <c r="D196" s="49"/>
      <c r="E196" s="102"/>
      <c r="F196" s="67"/>
      <c r="G196" s="79"/>
    </row>
    <row r="197" spans="1:7" x14ac:dyDescent="0.3">
      <c r="A197" s="48" t="s">
        <v>148</v>
      </c>
      <c r="B197" s="49"/>
      <c r="C197" s="49"/>
      <c r="D197" s="49"/>
      <c r="E197" s="97">
        <f>C175</f>
        <v>0</v>
      </c>
      <c r="F197" s="84">
        <f>C174</f>
        <v>0</v>
      </c>
      <c r="G197" s="91">
        <f>C173</f>
        <v>0.25</v>
      </c>
    </row>
    <row r="198" spans="1:7" x14ac:dyDescent="0.3">
      <c r="A198" s="48"/>
      <c r="B198" s="49"/>
      <c r="C198" s="49"/>
      <c r="D198" s="49"/>
      <c r="E198" s="94"/>
      <c r="F198" s="77"/>
      <c r="G198" s="85"/>
    </row>
    <row r="199" spans="1:7" ht="16.2" thickBot="1" x14ac:dyDescent="0.35">
      <c r="A199" s="16" t="s">
        <v>149</v>
      </c>
      <c r="B199" s="49"/>
      <c r="C199" s="49"/>
      <c r="D199" s="49"/>
      <c r="E199" s="98">
        <f>SUM(E187:E197)</f>
        <v>26</v>
      </c>
      <c r="F199" s="86">
        <f>SUM(F187:F197)</f>
        <v>25</v>
      </c>
      <c r="G199" s="92">
        <f>SUM(G187:G197)</f>
        <v>25</v>
      </c>
    </row>
    <row r="200" spans="1:7" ht="16.8" thickTop="1" thickBot="1" x14ac:dyDescent="0.35">
      <c r="A200" s="104"/>
      <c r="B200" s="104"/>
      <c r="C200" s="104"/>
      <c r="D200" s="104"/>
      <c r="E200" s="109"/>
      <c r="F200" s="111"/>
      <c r="G200" s="104"/>
    </row>
    <row r="201" spans="1:7" ht="16.2" thickTop="1" x14ac:dyDescent="0.3">
      <c r="A201" s="48"/>
      <c r="B201" s="48"/>
      <c r="C201" s="48"/>
      <c r="D201" s="48"/>
      <c r="E201" s="48"/>
      <c r="F201" s="48"/>
      <c r="G201" s="48"/>
    </row>
    <row r="202" spans="1:7" x14ac:dyDescent="0.3">
      <c r="A202" s="48" t="s">
        <v>184</v>
      </c>
      <c r="B202" s="48"/>
      <c r="C202" s="48"/>
      <c r="D202" s="48"/>
      <c r="E202" s="48"/>
      <c r="F202" s="48"/>
      <c r="G202" s="48"/>
    </row>
    <row r="203" spans="1:7" x14ac:dyDescent="0.3">
      <c r="A203" s="89">
        <f>+F2</f>
        <v>36667</v>
      </c>
      <c r="B203" s="48"/>
      <c r="C203" s="48"/>
      <c r="D203" s="48"/>
      <c r="E203" s="48"/>
      <c r="F203" s="48"/>
      <c r="G203" s="48"/>
    </row>
  </sheetData>
  <phoneticPr fontId="0" type="noConversion"/>
  <pageMargins left="0.75" right="0.75" top="0.61" bottom="0.53" header="0.34" footer="0.31"/>
  <pageSetup scale="77" fitToHeight="0" orientation="portrait" r:id="rId1"/>
  <headerFooter alignWithMargins="0">
    <oddFooter>&amp;L&amp;9&amp;F &amp;A&amp;C&amp;9Page &amp;P of &amp;N&amp;R&amp;9&amp;D &amp;T</oddFooter>
  </headerFooter>
  <rowBreaks count="4" manualBreakCount="4">
    <brk id="60" max="6" man="1"/>
    <brk id="100" max="6" man="1"/>
    <brk id="144" max="6" man="1"/>
    <brk id="182" max="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87"/>
  <sheetViews>
    <sheetView topLeftCell="A19" zoomScale="75" zoomScaleNormal="80" workbookViewId="0">
      <pane ySplit="3" topLeftCell="A25" activePane="bottomLeft" state="frozen"/>
      <selection activeCell="A19" sqref="A19"/>
      <selection pane="bottomLeft" activeCell="I48" sqref="I48"/>
    </sheetView>
  </sheetViews>
  <sheetFormatPr defaultRowHeight="15.6" x14ac:dyDescent="0.3"/>
  <cols>
    <col min="1" max="1" width="35" customWidth="1"/>
    <col min="2" max="2" width="8.54296875" bestFit="1" customWidth="1"/>
    <col min="3" max="3" width="10.08984375" bestFit="1" customWidth="1"/>
    <col min="4" max="4" width="2.81640625" bestFit="1" customWidth="1"/>
    <col min="5" max="5" width="13.81640625" bestFit="1" customWidth="1"/>
    <col min="6" max="6" width="16.1796875" bestFit="1" customWidth="1"/>
    <col min="7" max="7" width="14.08984375" bestFit="1" customWidth="1"/>
    <col min="8" max="9" width="9.453125" bestFit="1" customWidth="1"/>
  </cols>
  <sheetData>
    <row r="1" spans="1:7" x14ac:dyDescent="0.3">
      <c r="A1" s="48"/>
      <c r="B1" s="48"/>
      <c r="C1" s="48"/>
      <c r="D1" s="48"/>
      <c r="E1" s="48"/>
      <c r="F1" s="58"/>
      <c r="G1" s="48"/>
    </row>
    <row r="2" spans="1:7" x14ac:dyDescent="0.3">
      <c r="A2" s="48" t="s">
        <v>1</v>
      </c>
      <c r="B2" s="48"/>
      <c r="C2" s="48"/>
      <c r="D2" s="48"/>
      <c r="E2" s="48"/>
      <c r="F2" s="58">
        <v>37031</v>
      </c>
      <c r="G2" s="48"/>
    </row>
    <row r="3" spans="1:7" x14ac:dyDescent="0.3">
      <c r="A3" s="49" t="s">
        <v>2</v>
      </c>
      <c r="B3" s="49"/>
      <c r="C3" s="49"/>
      <c r="D3" s="49"/>
      <c r="E3" s="49"/>
      <c r="F3" s="49"/>
      <c r="G3" s="49"/>
    </row>
    <row r="4" spans="1:7" x14ac:dyDescent="0.3">
      <c r="A4" s="49" t="s">
        <v>3</v>
      </c>
      <c r="B4" s="49"/>
      <c r="C4" s="49"/>
      <c r="D4" s="49"/>
      <c r="E4" s="49"/>
      <c r="F4" s="49"/>
      <c r="G4" s="49"/>
    </row>
    <row r="5" spans="1:7" x14ac:dyDescent="0.3">
      <c r="A5" s="49" t="s">
        <v>4</v>
      </c>
      <c r="B5" s="49"/>
      <c r="C5" s="49"/>
      <c r="D5" s="49"/>
      <c r="E5" s="49"/>
      <c r="F5" s="49"/>
      <c r="G5" s="49"/>
    </row>
    <row r="6" spans="1:7" x14ac:dyDescent="0.3">
      <c r="A6" s="49" t="s">
        <v>5</v>
      </c>
      <c r="B6" s="49"/>
      <c r="C6" s="49"/>
      <c r="D6" s="49"/>
      <c r="E6" s="49"/>
      <c r="F6" s="49"/>
      <c r="G6" s="49"/>
    </row>
    <row r="7" spans="1:7" x14ac:dyDescent="0.3">
      <c r="A7" s="49" t="s">
        <v>6</v>
      </c>
      <c r="B7" s="49"/>
      <c r="C7" s="49"/>
      <c r="D7" s="49"/>
      <c r="E7" s="49"/>
      <c r="F7" s="49"/>
      <c r="G7" s="49"/>
    </row>
    <row r="8" spans="1:7" x14ac:dyDescent="0.3">
      <c r="A8" s="49" t="s">
        <v>7</v>
      </c>
      <c r="B8" s="49"/>
      <c r="C8" s="49"/>
      <c r="D8" s="49"/>
      <c r="E8" s="49"/>
      <c r="F8" s="49"/>
      <c r="G8" s="49"/>
    </row>
    <row r="9" spans="1:7" x14ac:dyDescent="0.3">
      <c r="A9" s="49"/>
      <c r="B9" s="49"/>
      <c r="C9" s="49"/>
      <c r="D9" s="49"/>
      <c r="E9" s="49"/>
      <c r="F9" s="49"/>
      <c r="G9" s="49"/>
    </row>
    <row r="10" spans="1:7" x14ac:dyDescent="0.3">
      <c r="A10" s="49"/>
      <c r="B10" s="49"/>
      <c r="C10" s="49"/>
      <c r="D10" s="49"/>
      <c r="E10" s="49"/>
      <c r="F10" s="49"/>
      <c r="G10" s="49"/>
    </row>
    <row r="11" spans="1:7" x14ac:dyDescent="0.3">
      <c r="A11" s="49"/>
      <c r="B11" s="49"/>
      <c r="C11" s="49"/>
      <c r="D11" s="49"/>
      <c r="E11" s="49"/>
      <c r="F11" s="49"/>
      <c r="G11" s="49"/>
    </row>
    <row r="12" spans="1:7" x14ac:dyDescent="0.3">
      <c r="A12" s="49" t="s">
        <v>10</v>
      </c>
      <c r="B12" s="49"/>
      <c r="C12" s="49"/>
      <c r="D12" s="49"/>
      <c r="E12" s="49"/>
      <c r="F12" s="49"/>
      <c r="G12" s="49"/>
    </row>
    <row r="13" spans="1:7" x14ac:dyDescent="0.3">
      <c r="A13" s="1076" t="s">
        <v>233</v>
      </c>
      <c r="B13" s="1076"/>
      <c r="C13" s="1076"/>
      <c r="D13" s="1076"/>
      <c r="E13" s="1076"/>
      <c r="F13" s="1076"/>
      <c r="G13" s="1076"/>
    </row>
    <row r="14" spans="1:7" x14ac:dyDescent="0.3">
      <c r="A14" s="1076" t="s">
        <v>232</v>
      </c>
      <c r="B14" s="1076"/>
      <c r="C14" s="1076"/>
      <c r="D14" s="1076"/>
      <c r="E14" s="1076"/>
      <c r="F14" s="1076"/>
      <c r="G14" s="1076"/>
    </row>
    <row r="15" spans="1:7" x14ac:dyDescent="0.3">
      <c r="A15" s="1076" t="s">
        <v>231</v>
      </c>
      <c r="B15" s="1076"/>
      <c r="C15" s="1076"/>
      <c r="D15" s="1076"/>
      <c r="E15" s="1076"/>
      <c r="F15" s="1076"/>
      <c r="G15" s="1076"/>
    </row>
    <row r="16" spans="1:7" x14ac:dyDescent="0.3">
      <c r="A16" s="1076" t="s">
        <v>141</v>
      </c>
      <c r="B16" s="1076"/>
      <c r="C16" s="1076"/>
      <c r="D16" s="1076"/>
      <c r="E16" s="1076"/>
      <c r="F16" s="1076"/>
      <c r="G16" s="1076"/>
    </row>
    <row r="17" spans="1:7" x14ac:dyDescent="0.3">
      <c r="A17" s="49"/>
      <c r="B17" s="49"/>
      <c r="C17" s="49"/>
      <c r="D17" s="49"/>
      <c r="E17" s="49"/>
      <c r="F17" s="49"/>
      <c r="G17" s="49"/>
    </row>
    <row r="18" spans="1:7" x14ac:dyDescent="0.3">
      <c r="A18" s="9"/>
      <c r="B18" s="9"/>
      <c r="C18" s="9"/>
      <c r="D18" s="9"/>
      <c r="E18" s="48"/>
      <c r="F18" s="9"/>
      <c r="G18" s="48"/>
    </row>
    <row r="19" spans="1:7" x14ac:dyDescent="0.3">
      <c r="A19" s="9"/>
      <c r="B19" s="9"/>
      <c r="C19" s="9"/>
      <c r="D19" s="9"/>
      <c r="E19" s="10" t="s">
        <v>15</v>
      </c>
      <c r="F19" s="48"/>
      <c r="G19" s="10" t="s">
        <v>16</v>
      </c>
    </row>
    <row r="20" spans="1:7" x14ac:dyDescent="0.3">
      <c r="A20" s="9"/>
      <c r="B20" s="9"/>
      <c r="C20" s="9"/>
      <c r="D20" s="9"/>
      <c r="E20" s="122" t="s">
        <v>215</v>
      </c>
      <c r="F20" s="122" t="s">
        <v>203</v>
      </c>
      <c r="G20" s="10" t="s">
        <v>213</v>
      </c>
    </row>
    <row r="21" spans="1:7" ht="16.2" thickBot="1" x14ac:dyDescent="0.35">
      <c r="A21" s="11"/>
      <c r="B21" s="60"/>
      <c r="C21" s="60"/>
      <c r="D21" s="121"/>
      <c r="E21" s="54" t="s">
        <v>20</v>
      </c>
      <c r="F21" s="54" t="s">
        <v>20</v>
      </c>
      <c r="G21" s="54" t="s">
        <v>21</v>
      </c>
    </row>
    <row r="22" spans="1:7" ht="16.2" thickTop="1" x14ac:dyDescent="0.3">
      <c r="A22" s="49" t="s">
        <v>22</v>
      </c>
      <c r="B22" s="49"/>
      <c r="C22" s="49"/>
      <c r="D22" s="49"/>
      <c r="E22" s="49"/>
      <c r="F22" s="49"/>
      <c r="G22" s="49"/>
    </row>
    <row r="23" spans="1:7" x14ac:dyDescent="0.3">
      <c r="A23" s="49"/>
      <c r="B23" s="49"/>
      <c r="C23" s="49"/>
      <c r="D23" s="49"/>
      <c r="E23" s="49"/>
      <c r="F23" s="49"/>
      <c r="G23" s="49"/>
    </row>
    <row r="24" spans="1:7" x14ac:dyDescent="0.3">
      <c r="A24" s="9" t="s">
        <v>23</v>
      </c>
      <c r="B24" s="61" t="s">
        <v>24</v>
      </c>
      <c r="C24" s="61" t="s">
        <v>25</v>
      </c>
      <c r="D24" s="61"/>
      <c r="E24" s="49"/>
      <c r="F24" s="49"/>
      <c r="G24" s="49"/>
    </row>
    <row r="25" spans="1:7" x14ac:dyDescent="0.3">
      <c r="A25" s="49" t="s">
        <v>26</v>
      </c>
      <c r="B25" s="49"/>
      <c r="C25" s="49"/>
      <c r="D25" s="49"/>
      <c r="E25" s="62"/>
      <c r="F25" s="62"/>
      <c r="G25" s="62"/>
    </row>
    <row r="26" spans="1:7" x14ac:dyDescent="0.3">
      <c r="A26" s="49" t="s">
        <v>185</v>
      </c>
      <c r="B26" s="63">
        <v>19000</v>
      </c>
      <c r="C26" s="62">
        <v>21.35</v>
      </c>
      <c r="D26" s="62"/>
      <c r="E26" s="62"/>
      <c r="F26" s="62"/>
      <c r="G26" s="64">
        <v>404813.16</v>
      </c>
    </row>
    <row r="27" spans="1:7" x14ac:dyDescent="0.3">
      <c r="A27" s="49" t="s">
        <v>204</v>
      </c>
      <c r="B27" s="63">
        <v>18500</v>
      </c>
      <c r="C27" s="62">
        <v>22.5</v>
      </c>
      <c r="D27" s="62"/>
      <c r="E27" s="62"/>
      <c r="F27" s="65">
        <f>$B27*$C27</f>
        <v>416250</v>
      </c>
      <c r="G27" s="64"/>
    </row>
    <row r="28" spans="1:7" x14ac:dyDescent="0.3">
      <c r="A28" s="49" t="s">
        <v>214</v>
      </c>
      <c r="B28" s="63">
        <v>18850</v>
      </c>
      <c r="C28" s="62">
        <v>22.75</v>
      </c>
      <c r="D28" s="62"/>
      <c r="E28" s="62">
        <f>B28*C28</f>
        <v>428837.5</v>
      </c>
      <c r="F28" s="65"/>
      <c r="G28" s="64"/>
    </row>
    <row r="29" spans="1:7" x14ac:dyDescent="0.3">
      <c r="A29" s="49" t="s">
        <v>31</v>
      </c>
      <c r="B29" s="49"/>
      <c r="C29" s="62"/>
      <c r="D29" s="62"/>
      <c r="E29" s="66"/>
      <c r="F29" s="67"/>
      <c r="G29" s="68"/>
    </row>
    <row r="30" spans="1:7" x14ac:dyDescent="0.3">
      <c r="A30" s="49" t="str">
        <f>$A$26</f>
        <v>FY 1999-2000</v>
      </c>
      <c r="B30" s="63">
        <v>3000</v>
      </c>
      <c r="C30" s="62">
        <v>15</v>
      </c>
      <c r="D30" s="62"/>
      <c r="E30" s="66"/>
      <c r="F30" s="67"/>
      <c r="G30" s="64">
        <f>34502.73+4947.5</f>
        <v>39450.230000000003</v>
      </c>
    </row>
    <row r="31" spans="1:7" x14ac:dyDescent="0.3">
      <c r="A31" s="49" t="str">
        <f>$A$27</f>
        <v>FY 2000-2001</v>
      </c>
      <c r="B31" s="63">
        <v>3000</v>
      </c>
      <c r="C31" s="62">
        <v>15</v>
      </c>
      <c r="D31" s="62"/>
      <c r="E31" s="66"/>
      <c r="F31" s="67">
        <f>$B31*$C31</f>
        <v>45000</v>
      </c>
      <c r="G31" s="68"/>
    </row>
    <row r="32" spans="1:7" x14ac:dyDescent="0.3">
      <c r="A32" s="49" t="str">
        <f>$A$28</f>
        <v>FY 2001-2002</v>
      </c>
      <c r="B32" s="63">
        <v>3000</v>
      </c>
      <c r="C32" s="62">
        <v>15</v>
      </c>
      <c r="D32" s="62"/>
      <c r="E32" s="66">
        <f>B32*C32</f>
        <v>45000</v>
      </c>
      <c r="F32" s="67"/>
      <c r="G32" s="68"/>
    </row>
    <row r="33" spans="1:7" x14ac:dyDescent="0.3">
      <c r="A33" s="49" t="s">
        <v>189</v>
      </c>
      <c r="B33" s="63"/>
      <c r="C33" s="62"/>
      <c r="D33" s="62"/>
      <c r="E33" s="66">
        <v>15000</v>
      </c>
      <c r="F33" s="67">
        <v>15000</v>
      </c>
      <c r="G33" s="68">
        <v>14364.94</v>
      </c>
    </row>
    <row r="34" spans="1:7" x14ac:dyDescent="0.3">
      <c r="A34" s="49" t="s">
        <v>33</v>
      </c>
      <c r="B34" s="49"/>
      <c r="C34" s="49"/>
      <c r="D34" s="49"/>
      <c r="E34" s="66">
        <v>14000</v>
      </c>
      <c r="F34" s="67">
        <v>12000</v>
      </c>
      <c r="G34" s="68">
        <v>11000</v>
      </c>
    </row>
    <row r="35" spans="1:7" x14ac:dyDescent="0.3">
      <c r="A35" s="49" t="s">
        <v>34</v>
      </c>
      <c r="B35" s="63"/>
      <c r="C35" s="62"/>
      <c r="D35" s="62"/>
      <c r="E35" s="66">
        <v>19000</v>
      </c>
      <c r="F35" s="67">
        <v>16000</v>
      </c>
      <c r="G35" s="68">
        <f>4179.88+12214.09-614.32</f>
        <v>15779.650000000001</v>
      </c>
    </row>
    <row r="36" spans="1:7" x14ac:dyDescent="0.3">
      <c r="A36" s="49" t="s">
        <v>35</v>
      </c>
      <c r="B36" s="49"/>
      <c r="C36" s="49"/>
      <c r="D36" s="49"/>
      <c r="E36" s="66">
        <v>7500</v>
      </c>
      <c r="F36" s="67">
        <v>7500</v>
      </c>
      <c r="G36" s="68">
        <v>24817.32</v>
      </c>
    </row>
    <row r="37" spans="1:7" x14ac:dyDescent="0.3">
      <c r="A37" s="49" t="s">
        <v>36</v>
      </c>
      <c r="B37" s="63"/>
      <c r="C37" s="62"/>
      <c r="D37" s="62"/>
      <c r="E37" s="66"/>
      <c r="F37" s="67"/>
      <c r="G37" s="68"/>
    </row>
    <row r="38" spans="1:7" x14ac:dyDescent="0.3">
      <c r="A38" s="49" t="str">
        <f>$A$26</f>
        <v>FY 1999-2000</v>
      </c>
      <c r="B38" s="63">
        <f>+B26</f>
        <v>19000</v>
      </c>
      <c r="C38" s="62">
        <v>0</v>
      </c>
      <c r="D38" s="62"/>
      <c r="E38" s="66"/>
      <c r="F38" s="67"/>
      <c r="G38" s="68"/>
    </row>
    <row r="39" spans="1:7" x14ac:dyDescent="0.3">
      <c r="A39" s="49" t="str">
        <f>$A$27</f>
        <v>FY 2000-2001</v>
      </c>
      <c r="B39" s="63">
        <f>+B27</f>
        <v>18500</v>
      </c>
      <c r="C39" s="62">
        <v>0</v>
      </c>
      <c r="D39" s="62"/>
      <c r="E39" s="66"/>
      <c r="F39" s="67">
        <f>$B39*$C39</f>
        <v>0</v>
      </c>
      <c r="G39" s="68"/>
    </row>
    <row r="40" spans="1:7" x14ac:dyDescent="0.3">
      <c r="A40" s="49" t="str">
        <f>$A$28</f>
        <v>FY 2001-2002</v>
      </c>
      <c r="B40" s="63">
        <f>B28</f>
        <v>18850</v>
      </c>
      <c r="C40" s="62">
        <v>0</v>
      </c>
      <c r="D40" s="62"/>
      <c r="E40" s="66">
        <f>$B40*$C40</f>
        <v>0</v>
      </c>
      <c r="F40" s="67"/>
      <c r="G40" s="68"/>
    </row>
    <row r="41" spans="1:7" x14ac:dyDescent="0.3">
      <c r="A41" s="49" t="s">
        <v>37</v>
      </c>
      <c r="B41" s="49"/>
      <c r="C41" s="49"/>
      <c r="D41" s="49"/>
      <c r="E41" s="66"/>
      <c r="F41" s="67"/>
      <c r="G41" s="68"/>
    </row>
    <row r="42" spans="1:7" x14ac:dyDescent="0.3">
      <c r="A42" s="49" t="str">
        <f>$A$26</f>
        <v>FY 1999-2000</v>
      </c>
      <c r="B42" s="63">
        <f>+B26</f>
        <v>19000</v>
      </c>
      <c r="C42" s="62">
        <v>0</v>
      </c>
      <c r="D42" s="62"/>
      <c r="E42" s="66"/>
      <c r="F42" s="67"/>
      <c r="G42" s="68"/>
    </row>
    <row r="43" spans="1:7" x14ac:dyDescent="0.3">
      <c r="A43" s="49" t="str">
        <f>$A$27</f>
        <v>FY 2000-2001</v>
      </c>
      <c r="B43" s="63">
        <f>B27</f>
        <v>18500</v>
      </c>
      <c r="C43" s="62">
        <v>0</v>
      </c>
      <c r="D43" s="62"/>
      <c r="E43" s="66"/>
      <c r="F43" s="67">
        <f>B43*C43</f>
        <v>0</v>
      </c>
      <c r="G43" s="68"/>
    </row>
    <row r="44" spans="1:7" x14ac:dyDescent="0.3">
      <c r="A44" s="49" t="str">
        <f>$A$28</f>
        <v>FY 2001-2002</v>
      </c>
      <c r="B44" s="63">
        <f>B28</f>
        <v>18850</v>
      </c>
      <c r="C44" s="62">
        <v>0</v>
      </c>
      <c r="D44" s="62"/>
      <c r="E44" s="66">
        <f>B44*C44</f>
        <v>0</v>
      </c>
      <c r="F44" s="67"/>
      <c r="G44" s="68"/>
    </row>
    <row r="45" spans="1:7" x14ac:dyDescent="0.3">
      <c r="A45" s="49" t="s">
        <v>38</v>
      </c>
      <c r="B45" s="49"/>
      <c r="C45" s="49"/>
      <c r="D45" s="49"/>
      <c r="E45" s="66"/>
      <c r="F45" s="67"/>
      <c r="G45" s="68"/>
    </row>
    <row r="46" spans="1:7" x14ac:dyDescent="0.3">
      <c r="A46" s="49" t="str">
        <f>$A$26</f>
        <v>FY 1999-2000</v>
      </c>
      <c r="B46" s="63">
        <f>B26</f>
        <v>19000</v>
      </c>
      <c r="C46" s="62">
        <v>2.75</v>
      </c>
      <c r="D46" s="62"/>
      <c r="E46" s="66"/>
      <c r="F46" s="67"/>
      <c r="G46" s="68">
        <v>50033.09</v>
      </c>
    </row>
    <row r="47" spans="1:7" x14ac:dyDescent="0.3">
      <c r="A47" s="49" t="s">
        <v>40</v>
      </c>
      <c r="B47" s="63">
        <v>300</v>
      </c>
      <c r="C47" s="62">
        <v>4</v>
      </c>
      <c r="D47" s="62"/>
      <c r="E47" s="66"/>
      <c r="F47" s="67"/>
      <c r="G47" s="68">
        <v>1443</v>
      </c>
    </row>
    <row r="48" spans="1:7" x14ac:dyDescent="0.3">
      <c r="A48" s="49" t="str">
        <f>$A$27</f>
        <v>FY 2000-2001</v>
      </c>
      <c r="B48" s="63">
        <f>B27</f>
        <v>18500</v>
      </c>
      <c r="C48" s="62">
        <v>2.5</v>
      </c>
      <c r="D48" s="62"/>
      <c r="E48" s="66"/>
      <c r="F48" s="67">
        <f>B48*C48</f>
        <v>46250</v>
      </c>
      <c r="G48" s="68"/>
    </row>
    <row r="49" spans="1:9" x14ac:dyDescent="0.3">
      <c r="A49" s="49" t="s">
        <v>40</v>
      </c>
      <c r="B49" s="63">
        <v>200</v>
      </c>
      <c r="C49" s="62">
        <v>4</v>
      </c>
      <c r="D49" s="62"/>
      <c r="E49" s="66"/>
      <c r="F49" s="67">
        <v>800</v>
      </c>
      <c r="G49" s="68"/>
    </row>
    <row r="50" spans="1:9" x14ac:dyDescent="0.3">
      <c r="A50" s="49" t="str">
        <f>$A$28</f>
        <v>FY 2001-2002</v>
      </c>
      <c r="B50" s="63">
        <f>B28</f>
        <v>18850</v>
      </c>
      <c r="C50" s="62">
        <v>2.75</v>
      </c>
      <c r="D50" s="62"/>
      <c r="E50" s="66">
        <f>B50*C50</f>
        <v>51837.5</v>
      </c>
      <c r="F50" s="67"/>
      <c r="G50" s="68"/>
    </row>
    <row r="51" spans="1:9" x14ac:dyDescent="0.3">
      <c r="A51" s="49" t="s">
        <v>40</v>
      </c>
      <c r="B51" s="63">
        <v>300</v>
      </c>
      <c r="C51" s="62">
        <v>4</v>
      </c>
      <c r="D51" s="62"/>
      <c r="E51" s="66">
        <f>B51*C51</f>
        <v>1200</v>
      </c>
      <c r="F51" s="67"/>
      <c r="G51" s="68"/>
    </row>
    <row r="52" spans="1:9" x14ac:dyDescent="0.3">
      <c r="A52" s="49" t="s">
        <v>209</v>
      </c>
      <c r="D52" s="62"/>
      <c r="E52" s="66"/>
      <c r="F52" s="67"/>
      <c r="G52" s="68"/>
    </row>
    <row r="53" spans="1:9" x14ac:dyDescent="0.3">
      <c r="A53" s="49" t="str">
        <f>$A$26</f>
        <v>FY 1999-2000</v>
      </c>
      <c r="B53" s="63">
        <f>+B26</f>
        <v>19000</v>
      </c>
      <c r="C53" s="62">
        <f>C158</f>
        <v>0.9</v>
      </c>
      <c r="D53" s="62"/>
      <c r="E53" s="66"/>
      <c r="F53" s="67"/>
      <c r="G53" s="68">
        <v>16374.48</v>
      </c>
    </row>
    <row r="54" spans="1:9" x14ac:dyDescent="0.3">
      <c r="A54" s="49" t="str">
        <f>$A$27</f>
        <v>FY 2000-2001</v>
      </c>
      <c r="B54" s="63">
        <f>+B27</f>
        <v>18500</v>
      </c>
      <c r="C54" s="62">
        <v>1</v>
      </c>
      <c r="D54" s="62"/>
      <c r="E54" s="66"/>
      <c r="F54" s="67">
        <f>+B54*C54</f>
        <v>18500</v>
      </c>
      <c r="G54" s="68"/>
    </row>
    <row r="55" spans="1:9" x14ac:dyDescent="0.3">
      <c r="A55" s="49" t="str">
        <f>$A$28</f>
        <v>FY 2001-2002</v>
      </c>
      <c r="B55" s="63">
        <f>+B28</f>
        <v>18850</v>
      </c>
      <c r="C55" s="62">
        <f>C160</f>
        <v>1</v>
      </c>
      <c r="D55" s="62"/>
      <c r="E55" s="66">
        <f>+B55*C55</f>
        <v>18850</v>
      </c>
      <c r="F55" s="67"/>
      <c r="G55" s="68"/>
    </row>
    <row r="56" spans="1:9" x14ac:dyDescent="0.3">
      <c r="A56" s="49" t="s">
        <v>227</v>
      </c>
      <c r="B56" s="63"/>
      <c r="C56" s="62"/>
      <c r="D56" s="62"/>
      <c r="E56" s="66">
        <v>35000</v>
      </c>
      <c r="F56" s="67">
        <v>30000</v>
      </c>
      <c r="G56" s="68"/>
    </row>
    <row r="57" spans="1:9" x14ac:dyDescent="0.3">
      <c r="A57" s="49" t="s">
        <v>42</v>
      </c>
      <c r="B57" s="48"/>
      <c r="C57" s="48"/>
      <c r="D57" s="48"/>
      <c r="E57" s="66">
        <v>1000</v>
      </c>
      <c r="F57" s="67">
        <v>1000</v>
      </c>
      <c r="G57" s="68">
        <v>1600.8</v>
      </c>
    </row>
    <row r="58" spans="1:9" x14ac:dyDescent="0.3">
      <c r="A58" s="49" t="s">
        <v>191</v>
      </c>
      <c r="B58" s="63"/>
      <c r="C58" s="62"/>
      <c r="D58" s="62"/>
      <c r="E58" s="69">
        <v>4000</v>
      </c>
      <c r="F58" s="70">
        <v>3000</v>
      </c>
      <c r="G58" s="71">
        <v>436</v>
      </c>
    </row>
    <row r="59" spans="1:9" ht="16.2" thickBot="1" x14ac:dyDescent="0.35">
      <c r="A59" s="9" t="s">
        <v>44</v>
      </c>
      <c r="B59" s="63"/>
      <c r="C59" s="62"/>
      <c r="D59" s="62"/>
      <c r="E59" s="72">
        <f>SUM(E28:E58)</f>
        <v>641225</v>
      </c>
      <c r="F59" s="73">
        <f>SUM(F27:F58)</f>
        <v>611300</v>
      </c>
      <c r="G59" s="74">
        <f>SUM(G26:G58)</f>
        <v>580112.67000000004</v>
      </c>
    </row>
    <row r="60" spans="1:9" ht="16.2" thickTop="1" x14ac:dyDescent="0.3">
      <c r="A60" s="49"/>
      <c r="B60" s="49"/>
      <c r="C60" s="49"/>
      <c r="D60" s="49"/>
      <c r="E60" s="49"/>
      <c r="F60" s="75"/>
      <c r="G60" s="68"/>
    </row>
    <row r="61" spans="1:9" x14ac:dyDescent="0.3">
      <c r="A61" s="9" t="s">
        <v>46</v>
      </c>
      <c r="B61" s="63"/>
      <c r="C61" s="62"/>
      <c r="D61" s="62"/>
      <c r="E61" s="49"/>
      <c r="F61" s="75"/>
      <c r="G61" s="68"/>
      <c r="H61" t="s">
        <v>216</v>
      </c>
      <c r="I61" t="s">
        <v>218</v>
      </c>
    </row>
    <row r="62" spans="1:9" x14ac:dyDescent="0.3">
      <c r="A62" s="9" t="s">
        <v>47</v>
      </c>
      <c r="B62" s="63"/>
      <c r="C62" s="62"/>
      <c r="D62" s="62"/>
      <c r="E62" s="49"/>
      <c r="F62" s="75"/>
      <c r="G62" s="68"/>
      <c r="H62" t="s">
        <v>217</v>
      </c>
      <c r="I62" t="s">
        <v>219</v>
      </c>
    </row>
    <row r="63" spans="1:9" x14ac:dyDescent="0.3">
      <c r="A63" s="49" t="s">
        <v>72</v>
      </c>
      <c r="B63" s="63"/>
      <c r="C63" s="49"/>
      <c r="D63" s="49"/>
      <c r="E63" s="76">
        <v>1750</v>
      </c>
      <c r="F63" s="76">
        <v>1750</v>
      </c>
      <c r="G63" s="79">
        <v>1000</v>
      </c>
      <c r="H63">
        <v>0.04</v>
      </c>
      <c r="I63">
        <f>F63*(1+H63)</f>
        <v>1820</v>
      </c>
    </row>
    <row r="64" spans="1:9" x14ac:dyDescent="0.3">
      <c r="A64" s="49" t="s">
        <v>62</v>
      </c>
      <c r="B64" s="63"/>
      <c r="C64" s="49"/>
      <c r="D64" s="49"/>
      <c r="E64" s="76">
        <v>6300</v>
      </c>
      <c r="F64" s="76">
        <v>5950</v>
      </c>
      <c r="G64" s="79">
        <v>5650</v>
      </c>
    </row>
    <row r="65" spans="1:7" x14ac:dyDescent="0.3">
      <c r="A65" s="49" t="s">
        <v>177</v>
      </c>
      <c r="B65" s="63"/>
      <c r="C65" s="49"/>
      <c r="D65" s="49"/>
      <c r="E65" s="76">
        <v>50</v>
      </c>
      <c r="F65" s="76">
        <v>50</v>
      </c>
      <c r="G65" s="79">
        <v>10.11</v>
      </c>
    </row>
    <row r="66" spans="1:7" x14ac:dyDescent="0.3">
      <c r="A66" s="49" t="s">
        <v>159</v>
      </c>
      <c r="B66" s="63"/>
      <c r="C66" s="49"/>
      <c r="D66" s="49"/>
      <c r="E66" s="76">
        <v>6800</v>
      </c>
      <c r="F66" s="76">
        <v>6500</v>
      </c>
      <c r="G66" s="79">
        <v>5365.7</v>
      </c>
    </row>
    <row r="67" spans="1:7" x14ac:dyDescent="0.3">
      <c r="A67" s="49" t="s">
        <v>161</v>
      </c>
      <c r="B67" s="63"/>
      <c r="C67" s="49"/>
      <c r="D67" s="49"/>
      <c r="E67" s="76">
        <v>1600</v>
      </c>
      <c r="F67" s="76">
        <v>1500</v>
      </c>
      <c r="G67" s="79">
        <v>1583</v>
      </c>
    </row>
    <row r="68" spans="1:7" x14ac:dyDescent="0.3">
      <c r="A68" s="49" t="s">
        <v>66</v>
      </c>
      <c r="B68" s="63"/>
      <c r="C68" s="49"/>
      <c r="D68" s="49"/>
      <c r="E68" s="76">
        <v>8300</v>
      </c>
      <c r="F68" s="76">
        <v>8300</v>
      </c>
      <c r="G68" s="79">
        <v>7974.24</v>
      </c>
    </row>
    <row r="69" spans="1:7" x14ac:dyDescent="0.3">
      <c r="A69" s="49" t="s">
        <v>65</v>
      </c>
      <c r="B69" s="63"/>
      <c r="C69" s="49"/>
      <c r="D69" s="49"/>
      <c r="E69" s="76">
        <v>4200</v>
      </c>
      <c r="F69" s="76">
        <v>4000</v>
      </c>
      <c r="G69" s="79">
        <v>1926.72</v>
      </c>
    </row>
    <row r="70" spans="1:7" x14ac:dyDescent="0.3">
      <c r="A70" s="49" t="s">
        <v>60</v>
      </c>
      <c r="B70" s="63"/>
      <c r="C70" s="49"/>
      <c r="D70" s="49"/>
      <c r="E70" s="76">
        <v>1400</v>
      </c>
      <c r="F70" s="76">
        <v>1250</v>
      </c>
      <c r="G70" s="79">
        <v>924</v>
      </c>
    </row>
    <row r="71" spans="1:7" x14ac:dyDescent="0.3">
      <c r="A71" s="49" t="s">
        <v>229</v>
      </c>
      <c r="B71" s="63"/>
      <c r="C71" s="49"/>
      <c r="D71" s="49"/>
      <c r="E71" s="76">
        <v>3800</v>
      </c>
      <c r="F71" s="76"/>
      <c r="G71" s="79"/>
    </row>
    <row r="72" spans="1:7" x14ac:dyDescent="0.3">
      <c r="A72" s="49" t="s">
        <v>67</v>
      </c>
      <c r="B72" s="63"/>
      <c r="C72" s="49"/>
      <c r="D72" s="49"/>
      <c r="E72" s="76">
        <v>0</v>
      </c>
      <c r="F72" s="76">
        <v>25</v>
      </c>
      <c r="G72" s="79">
        <v>0</v>
      </c>
    </row>
    <row r="73" spans="1:7" x14ac:dyDescent="0.3">
      <c r="A73" s="49" t="s">
        <v>230</v>
      </c>
      <c r="B73" s="63"/>
      <c r="C73" s="49"/>
      <c r="D73" s="49"/>
      <c r="E73" s="76">
        <v>15400</v>
      </c>
      <c r="F73" s="76">
        <v>14000</v>
      </c>
      <c r="G73" s="79">
        <v>16153.6</v>
      </c>
    </row>
    <row r="74" spans="1:7" x14ac:dyDescent="0.3">
      <c r="A74" s="49" t="s">
        <v>208</v>
      </c>
      <c r="B74" s="63"/>
      <c r="C74" s="49"/>
      <c r="D74" s="49"/>
      <c r="E74" s="76">
        <v>2000</v>
      </c>
      <c r="F74" s="76">
        <v>3000</v>
      </c>
      <c r="G74" s="79">
        <v>4557.6899999999996</v>
      </c>
    </row>
    <row r="75" spans="1:7" x14ac:dyDescent="0.3">
      <c r="A75" s="49" t="s">
        <v>176</v>
      </c>
      <c r="B75" s="63"/>
      <c r="C75" s="49"/>
      <c r="D75" s="49"/>
      <c r="E75" s="76">
        <v>200</v>
      </c>
      <c r="F75" s="76">
        <v>200</v>
      </c>
      <c r="G75" s="79">
        <v>142.74</v>
      </c>
    </row>
    <row r="76" spans="1:7" x14ac:dyDescent="0.3">
      <c r="A76" s="49" t="s">
        <v>174</v>
      </c>
      <c r="B76" s="63"/>
      <c r="C76" s="49"/>
      <c r="D76" s="49"/>
      <c r="E76" s="76">
        <v>42500</v>
      </c>
      <c r="F76" s="76">
        <v>41200</v>
      </c>
      <c r="G76" s="79">
        <v>38564.58</v>
      </c>
    </row>
    <row r="77" spans="1:7" x14ac:dyDescent="0.3">
      <c r="A77" s="49" t="s">
        <v>57</v>
      </c>
      <c r="B77" s="63"/>
      <c r="C77" s="49"/>
      <c r="D77" s="49"/>
      <c r="E77" s="76">
        <v>4100</v>
      </c>
      <c r="F77" s="76">
        <v>4500</v>
      </c>
      <c r="G77" s="79">
        <v>4158.01</v>
      </c>
    </row>
    <row r="78" spans="1:7" x14ac:dyDescent="0.3">
      <c r="A78" s="49" t="s">
        <v>52</v>
      </c>
      <c r="B78" s="63"/>
      <c r="C78" s="49"/>
      <c r="D78" s="49"/>
      <c r="E78" s="76">
        <v>18250</v>
      </c>
      <c r="F78" s="76">
        <v>17250</v>
      </c>
      <c r="G78" s="79">
        <v>16613.82</v>
      </c>
    </row>
    <row r="79" spans="1:7" x14ac:dyDescent="0.3">
      <c r="A79" s="49" t="s">
        <v>211</v>
      </c>
      <c r="B79" s="63"/>
      <c r="C79" s="49"/>
      <c r="D79" s="49"/>
      <c r="E79" s="76">
        <v>15500</v>
      </c>
      <c r="F79" s="76">
        <v>15000</v>
      </c>
      <c r="G79" s="79">
        <v>12684.02</v>
      </c>
    </row>
    <row r="80" spans="1:7" x14ac:dyDescent="0.3">
      <c r="A80" s="49" t="s">
        <v>59</v>
      </c>
      <c r="B80" s="63"/>
      <c r="C80" s="49"/>
      <c r="D80" s="49"/>
      <c r="E80" s="76">
        <v>1500</v>
      </c>
      <c r="F80" s="76">
        <v>1500</v>
      </c>
      <c r="G80" s="79">
        <v>1000</v>
      </c>
    </row>
    <row r="81" spans="1:9" x14ac:dyDescent="0.3">
      <c r="A81" s="49" t="s">
        <v>157</v>
      </c>
      <c r="B81" s="63"/>
      <c r="C81" s="49"/>
      <c r="D81" s="49"/>
      <c r="E81" s="76">
        <v>300</v>
      </c>
      <c r="F81" s="76">
        <v>300</v>
      </c>
      <c r="G81" s="79">
        <v>394.93</v>
      </c>
    </row>
    <row r="82" spans="1:9" x14ac:dyDescent="0.3">
      <c r="A82" s="49" t="s">
        <v>54</v>
      </c>
      <c r="B82" s="63"/>
      <c r="C82" s="49"/>
      <c r="D82" s="49"/>
      <c r="E82" s="76">
        <v>17500</v>
      </c>
      <c r="F82" s="76">
        <v>14800</v>
      </c>
      <c r="G82" s="79">
        <v>15947.11</v>
      </c>
    </row>
    <row r="83" spans="1:9" x14ac:dyDescent="0.3">
      <c r="A83" s="49" t="s">
        <v>50</v>
      </c>
      <c r="B83" s="63"/>
      <c r="C83" s="49"/>
      <c r="D83" s="49"/>
      <c r="E83" s="76">
        <v>99500</v>
      </c>
      <c r="F83" s="76">
        <v>92500</v>
      </c>
      <c r="G83" s="78">
        <v>96785.61</v>
      </c>
    </row>
    <row r="84" spans="1:9" x14ac:dyDescent="0.3">
      <c r="A84" s="49" t="s">
        <v>51</v>
      </c>
      <c r="B84" s="63"/>
      <c r="C84" s="49"/>
      <c r="D84" s="49"/>
      <c r="E84" s="76">
        <v>3500</v>
      </c>
      <c r="F84" s="76">
        <v>2500</v>
      </c>
      <c r="G84" s="78">
        <v>1769.58</v>
      </c>
    </row>
    <row r="85" spans="1:9" x14ac:dyDescent="0.3">
      <c r="A85" s="49" t="s">
        <v>228</v>
      </c>
      <c r="B85" s="63"/>
      <c r="C85" s="49"/>
      <c r="D85" s="49"/>
      <c r="E85" s="76">
        <v>49500</v>
      </c>
      <c r="F85" s="76">
        <v>46790</v>
      </c>
      <c r="G85" s="78">
        <v>45412.08</v>
      </c>
    </row>
    <row r="86" spans="1:9" x14ac:dyDescent="0.3">
      <c r="A86" s="49" t="s">
        <v>48</v>
      </c>
      <c r="B86" s="63"/>
      <c r="C86" s="62"/>
      <c r="D86" s="62"/>
      <c r="E86" s="76">
        <v>75000</v>
      </c>
      <c r="F86" s="76">
        <v>70200</v>
      </c>
      <c r="G86" s="78">
        <v>67306.55</v>
      </c>
    </row>
    <row r="87" spans="1:9" x14ac:dyDescent="0.3">
      <c r="A87" s="49" t="s">
        <v>223</v>
      </c>
      <c r="B87" s="63"/>
      <c r="C87" s="62"/>
      <c r="D87" s="62"/>
      <c r="E87" s="76">
        <v>1500</v>
      </c>
      <c r="F87" s="76"/>
      <c r="G87" s="78">
        <v>1638.89</v>
      </c>
    </row>
    <row r="88" spans="1:9" x14ac:dyDescent="0.3">
      <c r="A88" s="49" t="s">
        <v>172</v>
      </c>
      <c r="B88" s="63"/>
      <c r="C88" s="49"/>
      <c r="D88" s="49"/>
      <c r="E88" s="76">
        <v>1400</v>
      </c>
      <c r="F88" s="76">
        <v>1250</v>
      </c>
      <c r="G88" s="79">
        <v>1480.53</v>
      </c>
    </row>
    <row r="89" spans="1:9" x14ac:dyDescent="0.3">
      <c r="A89" s="49" t="s">
        <v>56</v>
      </c>
      <c r="B89" s="63"/>
      <c r="C89" s="49"/>
      <c r="D89" s="49"/>
      <c r="E89" s="76">
        <v>4000</v>
      </c>
      <c r="F89" s="76">
        <v>4000</v>
      </c>
      <c r="G89" s="79">
        <v>2411</v>
      </c>
    </row>
    <row r="90" spans="1:9" x14ac:dyDescent="0.3">
      <c r="A90" s="49" t="s">
        <v>158</v>
      </c>
      <c r="B90" s="63"/>
      <c r="C90" s="49"/>
      <c r="D90" s="49"/>
      <c r="E90" s="80">
        <v>6600</v>
      </c>
      <c r="F90" s="80">
        <v>6000</v>
      </c>
      <c r="G90" s="82">
        <v>5429.61</v>
      </c>
    </row>
    <row r="91" spans="1:9" x14ac:dyDescent="0.3">
      <c r="A91" s="9" t="s">
        <v>73</v>
      </c>
      <c r="B91" s="63"/>
      <c r="C91" s="49"/>
      <c r="D91" s="49"/>
      <c r="E91" s="66">
        <f>SUM(E63:E90)</f>
        <v>392450</v>
      </c>
      <c r="F91" s="67">
        <f>SUM(F63:F90)</f>
        <v>364315</v>
      </c>
      <c r="G91" s="79">
        <f>SUM(G63:G90)</f>
        <v>356884.12</v>
      </c>
    </row>
    <row r="92" spans="1:9" x14ac:dyDescent="0.3">
      <c r="A92" s="49"/>
      <c r="B92" s="49"/>
      <c r="C92" s="49"/>
      <c r="D92" s="49"/>
      <c r="E92" s="49"/>
      <c r="F92" s="75"/>
      <c r="G92" s="68"/>
    </row>
    <row r="93" spans="1:9" x14ac:dyDescent="0.3">
      <c r="A93" s="9" t="s">
        <v>74</v>
      </c>
      <c r="B93" s="49"/>
      <c r="C93" s="49"/>
      <c r="D93" s="49"/>
      <c r="E93" s="49"/>
      <c r="F93" s="75"/>
      <c r="G93" s="68"/>
    </row>
    <row r="94" spans="1:9" x14ac:dyDescent="0.3">
      <c r="A94" s="49" t="s">
        <v>197</v>
      </c>
      <c r="B94" s="49"/>
      <c r="C94" s="49"/>
      <c r="D94" s="49"/>
      <c r="E94" s="66">
        <v>27500</v>
      </c>
      <c r="F94" s="66">
        <v>26500</v>
      </c>
      <c r="G94" s="79">
        <v>24000</v>
      </c>
      <c r="I94">
        <f>8250*1.04</f>
        <v>8580</v>
      </c>
    </row>
    <row r="95" spans="1:9" x14ac:dyDescent="0.3">
      <c r="A95" s="49" t="s">
        <v>198</v>
      </c>
      <c r="B95" s="49"/>
      <c r="C95" s="49"/>
      <c r="D95" s="49"/>
      <c r="E95" s="66">
        <v>8750</v>
      </c>
      <c r="F95" s="66">
        <v>8250</v>
      </c>
      <c r="G95" s="79">
        <v>7920</v>
      </c>
    </row>
    <row r="96" spans="1:9" x14ac:dyDescent="0.3">
      <c r="A96" s="49" t="s">
        <v>199</v>
      </c>
      <c r="B96" s="49"/>
      <c r="C96" s="49"/>
      <c r="D96" s="49"/>
      <c r="E96" s="66">
        <v>3000</v>
      </c>
      <c r="F96" s="66">
        <v>2600</v>
      </c>
      <c r="G96" s="79">
        <v>2600</v>
      </c>
    </row>
    <row r="97" spans="1:8" x14ac:dyDescent="0.3">
      <c r="A97" s="49" t="s">
        <v>200</v>
      </c>
      <c r="B97" s="49"/>
      <c r="C97" s="49"/>
      <c r="D97" s="49"/>
      <c r="E97" s="66">
        <v>3500</v>
      </c>
      <c r="F97" s="66">
        <v>3150</v>
      </c>
      <c r="G97" s="79">
        <v>3150</v>
      </c>
    </row>
    <row r="98" spans="1:8" x14ac:dyDescent="0.3">
      <c r="A98" s="9" t="s">
        <v>84</v>
      </c>
      <c r="B98" s="49"/>
      <c r="C98" s="49"/>
      <c r="D98" s="49"/>
      <c r="E98" s="66"/>
      <c r="F98" s="66"/>
      <c r="G98" s="79"/>
    </row>
    <row r="99" spans="1:8" x14ac:dyDescent="0.3">
      <c r="A99" s="49" t="s">
        <v>86</v>
      </c>
      <c r="B99" s="49"/>
      <c r="C99" s="49"/>
      <c r="D99" s="49"/>
      <c r="E99" s="112">
        <v>20500</v>
      </c>
      <c r="F99" s="112">
        <v>19500</v>
      </c>
      <c r="G99" s="114">
        <v>19260.62</v>
      </c>
      <c r="H99">
        <f>39496.51-859.37</f>
        <v>38637.14</v>
      </c>
    </row>
    <row r="100" spans="1:8" x14ac:dyDescent="0.3">
      <c r="A100" s="49" t="s">
        <v>85</v>
      </c>
      <c r="B100" s="49"/>
      <c r="C100" s="49"/>
      <c r="D100" s="49"/>
      <c r="E100" s="69">
        <v>55000</v>
      </c>
      <c r="F100" s="69">
        <v>57000</v>
      </c>
      <c r="G100" s="124">
        <v>38637.14</v>
      </c>
    </row>
    <row r="101" spans="1:8" x14ac:dyDescent="0.3">
      <c r="A101" s="57" t="s">
        <v>87</v>
      </c>
      <c r="B101" s="49"/>
      <c r="C101" s="49"/>
      <c r="D101" s="49"/>
      <c r="E101" s="66">
        <f>SUM(E94:E100)</f>
        <v>118250</v>
      </c>
      <c r="F101" s="67">
        <f>SUM(F94:F100)</f>
        <v>117000</v>
      </c>
      <c r="G101" s="79">
        <f>SUM(G94:G100)</f>
        <v>95567.76</v>
      </c>
    </row>
    <row r="102" spans="1:8" x14ac:dyDescent="0.3">
      <c r="A102" s="49"/>
      <c r="B102" s="49"/>
      <c r="C102" s="49"/>
      <c r="D102" s="49"/>
      <c r="E102" s="66"/>
      <c r="F102" s="67"/>
      <c r="G102" s="79"/>
    </row>
    <row r="103" spans="1:8" x14ac:dyDescent="0.3">
      <c r="A103" s="9" t="s">
        <v>88</v>
      </c>
      <c r="B103" s="49"/>
      <c r="C103" s="49"/>
      <c r="D103" s="49"/>
      <c r="E103" s="66"/>
      <c r="F103" s="67"/>
      <c r="G103" s="79"/>
    </row>
    <row r="104" spans="1:8" x14ac:dyDescent="0.3">
      <c r="A104" s="49" t="s">
        <v>220</v>
      </c>
      <c r="B104" s="49"/>
      <c r="C104" s="49"/>
      <c r="D104" s="49"/>
      <c r="E104" s="115">
        <v>2500</v>
      </c>
      <c r="F104" s="115"/>
      <c r="G104" s="114"/>
    </row>
    <row r="105" spans="1:8" x14ac:dyDescent="0.3">
      <c r="A105" s="49" t="s">
        <v>70</v>
      </c>
      <c r="B105" s="49"/>
      <c r="C105" s="49"/>
      <c r="D105" s="49"/>
      <c r="E105" s="115">
        <v>850</v>
      </c>
      <c r="F105" s="115">
        <v>1000</v>
      </c>
      <c r="G105" s="114">
        <v>503.7</v>
      </c>
    </row>
    <row r="106" spans="1:8" x14ac:dyDescent="0.3">
      <c r="A106" s="49" t="s">
        <v>222</v>
      </c>
      <c r="B106" s="49"/>
      <c r="C106" s="49"/>
      <c r="D106" s="49"/>
      <c r="E106" s="115">
        <v>250</v>
      </c>
      <c r="F106" s="115"/>
      <c r="G106" s="114"/>
    </row>
    <row r="107" spans="1:8" x14ac:dyDescent="0.3">
      <c r="A107" s="49" t="s">
        <v>94</v>
      </c>
      <c r="B107" s="49"/>
      <c r="C107" s="49"/>
      <c r="D107" s="49"/>
      <c r="E107" s="76">
        <v>1200</v>
      </c>
      <c r="F107" s="76">
        <v>1050</v>
      </c>
      <c r="G107" s="79">
        <v>1014.27</v>
      </c>
    </row>
    <row r="108" spans="1:8" x14ac:dyDescent="0.3">
      <c r="A108" s="49" t="s">
        <v>194</v>
      </c>
      <c r="B108" s="49"/>
      <c r="C108" s="49"/>
      <c r="D108" s="49"/>
      <c r="E108" s="76">
        <v>6000</v>
      </c>
      <c r="F108" s="76">
        <v>5850</v>
      </c>
      <c r="G108" s="79">
        <v>4499.97</v>
      </c>
    </row>
    <row r="109" spans="1:8" x14ac:dyDescent="0.3">
      <c r="A109" s="49" t="s">
        <v>95</v>
      </c>
      <c r="B109" s="49"/>
      <c r="C109" s="49"/>
      <c r="D109" s="49"/>
      <c r="E109" s="76">
        <v>1000</v>
      </c>
      <c r="F109" s="76">
        <v>1000</v>
      </c>
      <c r="G109" s="79">
        <v>562.9</v>
      </c>
      <c r="H109" t="s">
        <v>221</v>
      </c>
    </row>
    <row r="110" spans="1:8" x14ac:dyDescent="0.3">
      <c r="A110" s="49" t="s">
        <v>193</v>
      </c>
      <c r="B110" s="49"/>
      <c r="C110" s="49"/>
      <c r="D110" s="49"/>
      <c r="E110" s="76">
        <v>850</v>
      </c>
      <c r="F110" s="76">
        <v>375</v>
      </c>
      <c r="G110" s="79">
        <v>429</v>
      </c>
    </row>
    <row r="111" spans="1:8" x14ac:dyDescent="0.3">
      <c r="A111" s="49" t="s">
        <v>99</v>
      </c>
      <c r="B111" s="49"/>
      <c r="C111" s="49"/>
      <c r="D111" s="49"/>
      <c r="E111" s="76">
        <v>3000</v>
      </c>
      <c r="F111" s="76">
        <v>1500</v>
      </c>
      <c r="G111" s="79">
        <f>423.7+2728.33</f>
        <v>3152.0299999999997</v>
      </c>
    </row>
    <row r="112" spans="1:8" x14ac:dyDescent="0.3">
      <c r="A112" s="49" t="s">
        <v>97</v>
      </c>
      <c r="B112" s="126">
        <v>30</v>
      </c>
      <c r="C112" s="125">
        <v>100</v>
      </c>
      <c r="D112" s="49"/>
      <c r="E112" s="76">
        <v>3000</v>
      </c>
      <c r="F112" s="76">
        <v>2500</v>
      </c>
      <c r="G112" s="79">
        <v>2000</v>
      </c>
    </row>
    <row r="113" spans="1:7" x14ac:dyDescent="0.3">
      <c r="A113" s="49" t="s">
        <v>190</v>
      </c>
      <c r="B113" s="49"/>
      <c r="C113" s="49"/>
      <c r="D113" s="49"/>
      <c r="E113" s="76">
        <v>0</v>
      </c>
      <c r="F113" s="76">
        <v>250</v>
      </c>
      <c r="G113" s="79"/>
    </row>
    <row r="114" spans="1:7" x14ac:dyDescent="0.3">
      <c r="A114" s="49" t="s">
        <v>90</v>
      </c>
      <c r="B114" s="49"/>
      <c r="C114" s="49"/>
      <c r="D114" s="49"/>
      <c r="E114" s="76">
        <v>300</v>
      </c>
      <c r="F114" s="76">
        <v>300</v>
      </c>
      <c r="G114" s="79">
        <v>136.35</v>
      </c>
    </row>
    <row r="115" spans="1:7" x14ac:dyDescent="0.3">
      <c r="A115" s="49" t="s">
        <v>92</v>
      </c>
      <c r="B115" s="49"/>
      <c r="C115" s="49"/>
      <c r="D115" s="49"/>
      <c r="E115" s="76">
        <v>300</v>
      </c>
      <c r="F115" s="76">
        <v>300</v>
      </c>
      <c r="G115" s="79">
        <v>57.19</v>
      </c>
    </row>
    <row r="116" spans="1:7" x14ac:dyDescent="0.3">
      <c r="A116" s="49" t="s">
        <v>178</v>
      </c>
      <c r="B116" s="49"/>
      <c r="C116" s="49"/>
      <c r="D116" s="49"/>
      <c r="E116" s="76">
        <v>300</v>
      </c>
      <c r="F116" s="76">
        <v>300</v>
      </c>
      <c r="G116" s="79">
        <v>161.13</v>
      </c>
    </row>
    <row r="117" spans="1:7" x14ac:dyDescent="0.3">
      <c r="A117" s="49" t="s">
        <v>226</v>
      </c>
      <c r="B117" s="49"/>
      <c r="C117" s="49"/>
      <c r="D117" s="49"/>
      <c r="E117" s="76">
        <v>1000</v>
      </c>
      <c r="F117" s="76">
        <v>1000</v>
      </c>
      <c r="G117" s="79">
        <v>1505.98</v>
      </c>
    </row>
    <row r="118" spans="1:7" x14ac:dyDescent="0.3">
      <c r="A118" s="49" t="s">
        <v>207</v>
      </c>
      <c r="B118" s="49"/>
      <c r="C118" s="49"/>
      <c r="D118" s="49"/>
      <c r="E118" s="80">
        <v>900</v>
      </c>
      <c r="F118" s="80">
        <v>2000</v>
      </c>
      <c r="G118" s="82"/>
    </row>
    <row r="119" spans="1:7" x14ac:dyDescent="0.3">
      <c r="A119" s="9" t="s">
        <v>106</v>
      </c>
      <c r="B119" s="49"/>
      <c r="C119" s="49"/>
      <c r="D119" s="49"/>
      <c r="E119" s="66">
        <f>SUM(E104:E118)</f>
        <v>21450</v>
      </c>
      <c r="F119" s="66">
        <f>SUM(F104:F118)</f>
        <v>17425</v>
      </c>
      <c r="G119" s="66">
        <f>SUM(G104:G118)</f>
        <v>14022.519999999999</v>
      </c>
    </row>
    <row r="120" spans="1:7" x14ac:dyDescent="0.3">
      <c r="A120" s="9"/>
      <c r="B120" s="49"/>
      <c r="C120" s="49"/>
      <c r="D120" s="49"/>
      <c r="E120" s="66"/>
      <c r="F120" s="67"/>
      <c r="G120" s="79"/>
    </row>
    <row r="121" spans="1:7" x14ac:dyDescent="0.3">
      <c r="A121" s="9" t="s">
        <v>107</v>
      </c>
      <c r="B121" s="49"/>
      <c r="C121" s="49"/>
      <c r="D121" s="49"/>
      <c r="E121" s="66"/>
      <c r="F121" s="67"/>
      <c r="G121" s="79"/>
    </row>
    <row r="122" spans="1:7" x14ac:dyDescent="0.3">
      <c r="A122" s="49" t="s">
        <v>112</v>
      </c>
      <c r="B122" s="49"/>
      <c r="C122" s="49"/>
      <c r="D122" s="49"/>
      <c r="E122" s="76">
        <v>400</v>
      </c>
      <c r="F122" s="76">
        <v>100</v>
      </c>
      <c r="G122" s="79"/>
    </row>
    <row r="123" spans="1:7" x14ac:dyDescent="0.3">
      <c r="A123" s="49" t="s">
        <v>108</v>
      </c>
      <c r="B123" s="49"/>
      <c r="C123" s="49"/>
      <c r="D123" s="49"/>
      <c r="E123" s="76">
        <v>4000</v>
      </c>
      <c r="F123" s="76">
        <v>4000</v>
      </c>
      <c r="G123" s="79">
        <v>3350</v>
      </c>
    </row>
    <row r="124" spans="1:7" x14ac:dyDescent="0.3">
      <c r="A124" s="49" t="s">
        <v>114</v>
      </c>
      <c r="B124" s="49"/>
      <c r="C124" s="49"/>
      <c r="D124" s="49"/>
      <c r="E124" s="115">
        <v>3000</v>
      </c>
      <c r="F124" s="115">
        <v>3000</v>
      </c>
      <c r="G124" s="114">
        <v>3203.1</v>
      </c>
    </row>
    <row r="125" spans="1:7" x14ac:dyDescent="0.3">
      <c r="A125" s="49" t="s">
        <v>113</v>
      </c>
      <c r="B125" s="49"/>
      <c r="C125" s="49"/>
      <c r="D125" s="49"/>
      <c r="E125" s="76">
        <v>400</v>
      </c>
      <c r="F125" s="76">
        <v>100</v>
      </c>
      <c r="G125" s="79">
        <v>450</v>
      </c>
    </row>
    <row r="126" spans="1:7" x14ac:dyDescent="0.3">
      <c r="A126" s="49" t="s">
        <v>109</v>
      </c>
      <c r="B126" s="49"/>
      <c r="C126" s="49"/>
      <c r="D126" s="49"/>
      <c r="E126" s="76">
        <v>7950</v>
      </c>
      <c r="F126" s="76">
        <v>7950</v>
      </c>
      <c r="G126" s="79">
        <v>7950</v>
      </c>
    </row>
    <row r="127" spans="1:7" x14ac:dyDescent="0.3">
      <c r="A127" s="49" t="s">
        <v>182</v>
      </c>
      <c r="B127" s="49"/>
      <c r="C127" s="49"/>
      <c r="D127" s="49"/>
      <c r="E127" s="80">
        <v>4000</v>
      </c>
      <c r="F127" s="80">
        <v>4000</v>
      </c>
      <c r="G127" s="82">
        <v>4000</v>
      </c>
    </row>
    <row r="128" spans="1:7" x14ac:dyDescent="0.3">
      <c r="A128" s="9" t="s">
        <v>115</v>
      </c>
      <c r="B128" s="49"/>
      <c r="C128" s="49"/>
      <c r="D128" s="49"/>
      <c r="E128" s="66">
        <f>SUM(E122:E127)</f>
        <v>19750</v>
      </c>
      <c r="F128" s="67">
        <f>SUM(F122:F127)</f>
        <v>19150</v>
      </c>
      <c r="G128" s="79">
        <f>SUM(G122:G127)</f>
        <v>18953.099999999999</v>
      </c>
    </row>
    <row r="129" spans="1:7" x14ac:dyDescent="0.3">
      <c r="A129" s="49"/>
      <c r="B129" s="49"/>
      <c r="C129" s="49"/>
      <c r="D129" s="49"/>
      <c r="E129" s="66"/>
      <c r="F129" s="67"/>
      <c r="G129" s="79"/>
    </row>
    <row r="130" spans="1:7" x14ac:dyDescent="0.3">
      <c r="A130" s="9" t="s">
        <v>116</v>
      </c>
      <c r="B130" s="49"/>
      <c r="C130" s="49"/>
      <c r="D130" s="49"/>
      <c r="E130" s="66"/>
      <c r="F130" s="67"/>
      <c r="G130" s="79"/>
    </row>
    <row r="131" spans="1:7" x14ac:dyDescent="0.3">
      <c r="A131" s="49" t="s">
        <v>118</v>
      </c>
      <c r="B131" s="49"/>
      <c r="C131" s="49"/>
      <c r="D131" s="49"/>
      <c r="E131" s="116">
        <v>0</v>
      </c>
      <c r="F131" s="116">
        <v>5000</v>
      </c>
      <c r="G131" s="114">
        <v>2997</v>
      </c>
    </row>
    <row r="132" spans="1:7" x14ac:dyDescent="0.3">
      <c r="A132" s="49" t="s">
        <v>212</v>
      </c>
      <c r="B132" s="49"/>
      <c r="D132" s="119"/>
      <c r="E132" s="94">
        <v>25800</v>
      </c>
      <c r="F132" s="94">
        <v>28000</v>
      </c>
      <c r="G132" s="79">
        <v>32152.29</v>
      </c>
    </row>
    <row r="133" spans="1:7" x14ac:dyDescent="0.3">
      <c r="A133" s="49" t="s">
        <v>117</v>
      </c>
      <c r="B133" s="49"/>
      <c r="D133" s="119"/>
      <c r="E133" s="95">
        <v>43200</v>
      </c>
      <c r="F133" s="95">
        <v>41825</v>
      </c>
      <c r="G133" s="82">
        <v>25163.200000000001</v>
      </c>
    </row>
    <row r="134" spans="1:7" x14ac:dyDescent="0.3">
      <c r="A134" s="9" t="s">
        <v>183</v>
      </c>
      <c r="B134" s="49"/>
      <c r="C134" s="49"/>
      <c r="D134" s="49"/>
      <c r="E134" s="66">
        <f>SUM(E131:E133)</f>
        <v>69000</v>
      </c>
      <c r="F134" s="67">
        <f>SUM(F131:F133)</f>
        <v>74825</v>
      </c>
      <c r="G134" s="79">
        <f>SUM(G131:G133)</f>
        <v>60312.490000000005</v>
      </c>
    </row>
    <row r="135" spans="1:7" x14ac:dyDescent="0.3">
      <c r="A135" s="49" t="s">
        <v>120</v>
      </c>
      <c r="B135" s="49"/>
      <c r="C135" s="49"/>
      <c r="D135" s="49"/>
      <c r="E135" s="66"/>
      <c r="F135" s="67"/>
      <c r="G135" s="79"/>
    </row>
    <row r="136" spans="1:7" x14ac:dyDescent="0.3">
      <c r="A136" s="16" t="s">
        <v>121</v>
      </c>
      <c r="B136" s="49"/>
      <c r="C136" s="49"/>
      <c r="D136" s="49"/>
      <c r="E136" s="66"/>
      <c r="F136" s="67"/>
      <c r="G136" s="79" t="s">
        <v>10</v>
      </c>
    </row>
    <row r="137" spans="1:7" x14ac:dyDescent="0.3">
      <c r="A137" s="49" t="s">
        <v>209</v>
      </c>
      <c r="B137" s="49"/>
      <c r="C137" s="49"/>
      <c r="D137" s="49"/>
      <c r="E137" s="66">
        <f>+E55</f>
        <v>18850</v>
      </c>
      <c r="F137" s="67">
        <f>+F54</f>
        <v>18500</v>
      </c>
      <c r="G137" s="79">
        <v>15967.79</v>
      </c>
    </row>
    <row r="138" spans="1:7" x14ac:dyDescent="0.3">
      <c r="A138" s="49" t="s">
        <v>225</v>
      </c>
      <c r="B138" s="49"/>
      <c r="C138" s="49"/>
      <c r="D138" s="49"/>
      <c r="E138" s="66">
        <f>E57</f>
        <v>1000</v>
      </c>
      <c r="F138" s="67">
        <v>0</v>
      </c>
      <c r="G138" s="79">
        <f>G57</f>
        <v>1600.8</v>
      </c>
    </row>
    <row r="139" spans="1:7" x14ac:dyDescent="0.3">
      <c r="A139" s="123" t="s">
        <v>124</v>
      </c>
      <c r="B139" s="49"/>
      <c r="C139" s="49"/>
      <c r="D139" s="49"/>
      <c r="E139" s="117">
        <v>0</v>
      </c>
      <c r="F139" s="118">
        <v>0</v>
      </c>
      <c r="G139" s="114">
        <v>18911</v>
      </c>
    </row>
    <row r="140" spans="1:7" x14ac:dyDescent="0.3">
      <c r="A140" s="76" t="s">
        <v>123</v>
      </c>
      <c r="B140" s="49"/>
      <c r="C140" s="49"/>
      <c r="D140" s="49"/>
      <c r="E140" s="96">
        <f>E44</f>
        <v>0</v>
      </c>
      <c r="F140" s="83">
        <v>0</v>
      </c>
      <c r="G140" s="79"/>
    </row>
    <row r="141" spans="1:7" x14ac:dyDescent="0.3">
      <c r="A141" s="76" t="s">
        <v>122</v>
      </c>
      <c r="B141" s="49"/>
      <c r="C141" s="49"/>
      <c r="D141" s="49"/>
      <c r="E141" s="69">
        <f>E42</f>
        <v>0</v>
      </c>
      <c r="F141" s="70">
        <f>F41</f>
        <v>0</v>
      </c>
      <c r="G141" s="82"/>
    </row>
    <row r="142" spans="1:7" x14ac:dyDescent="0.3">
      <c r="A142" s="16" t="s">
        <v>125</v>
      </c>
      <c r="B142" s="49"/>
      <c r="C142" s="49"/>
      <c r="D142" s="49"/>
      <c r="E142" s="94">
        <f>SUM(E137:E141)</f>
        <v>19850</v>
      </c>
      <c r="F142" s="94">
        <f>SUM(F137:F141)</f>
        <v>18500</v>
      </c>
      <c r="G142" s="94">
        <f>SUM(G137:G141)</f>
        <v>36479.589999999997</v>
      </c>
    </row>
    <row r="143" spans="1:7" x14ac:dyDescent="0.3">
      <c r="A143" s="48"/>
      <c r="B143" s="49"/>
      <c r="C143" s="49"/>
      <c r="D143" s="49"/>
      <c r="E143" s="94"/>
      <c r="F143" s="77"/>
      <c r="G143" s="68"/>
    </row>
    <row r="144" spans="1:7" ht="16.2" thickBot="1" x14ac:dyDescent="0.35">
      <c r="A144" s="16" t="s">
        <v>126</v>
      </c>
      <c r="B144" s="49"/>
      <c r="C144" s="49"/>
      <c r="D144" s="49"/>
      <c r="E144" s="98">
        <f>E91+E101+E119+E128+E134+E142</f>
        <v>640750</v>
      </c>
      <c r="F144" s="86">
        <f>F91+F101+F119+F128+F134+F142</f>
        <v>611215</v>
      </c>
      <c r="G144" s="74">
        <f>G91+G101+G119+G128+G134+G142</f>
        <v>582219.57999999996</v>
      </c>
    </row>
    <row r="145" spans="1:7" ht="16.2" thickTop="1" x14ac:dyDescent="0.3">
      <c r="A145" s="48"/>
      <c r="B145" s="49"/>
      <c r="C145" s="49"/>
      <c r="D145" s="49"/>
      <c r="E145" s="94"/>
      <c r="F145" s="77"/>
      <c r="G145" s="68"/>
    </row>
    <row r="146" spans="1:7" x14ac:dyDescent="0.3">
      <c r="A146" s="48"/>
      <c r="B146" s="49"/>
      <c r="C146" s="49"/>
      <c r="D146" s="49"/>
      <c r="E146" s="94"/>
      <c r="F146" s="77"/>
      <c r="G146" s="68"/>
    </row>
    <row r="147" spans="1:7" x14ac:dyDescent="0.3">
      <c r="A147" s="16" t="s">
        <v>127</v>
      </c>
      <c r="B147" s="49"/>
      <c r="C147" s="49"/>
      <c r="D147" s="49"/>
      <c r="E147" s="94"/>
      <c r="F147" s="77"/>
      <c r="G147" s="68"/>
    </row>
    <row r="148" spans="1:7" ht="16.2" thickBot="1" x14ac:dyDescent="0.35">
      <c r="A148" s="16" t="s">
        <v>128</v>
      </c>
      <c r="B148" s="49"/>
      <c r="C148" s="49"/>
      <c r="D148" s="49"/>
      <c r="E148" s="98">
        <f>E59-E144</f>
        <v>475</v>
      </c>
      <c r="F148" s="86">
        <f>F59-F144-F145</f>
        <v>85</v>
      </c>
      <c r="G148" s="74">
        <f>G59-G144-G145</f>
        <v>-2106.9099999999162</v>
      </c>
    </row>
    <row r="149" spans="1:7" ht="16.2" thickTop="1" x14ac:dyDescent="0.3">
      <c r="A149" s="48"/>
      <c r="B149" s="49"/>
      <c r="C149" s="49"/>
      <c r="D149" s="49"/>
      <c r="E149" s="48"/>
      <c r="F149" s="77"/>
      <c r="G149" s="68"/>
    </row>
    <row r="150" spans="1:7" ht="16.2" thickBot="1" x14ac:dyDescent="0.35">
      <c r="A150" s="104"/>
      <c r="B150" s="105"/>
      <c r="C150" s="105"/>
      <c r="D150" s="105"/>
      <c r="E150" s="104"/>
      <c r="F150" s="106"/>
      <c r="G150" s="107"/>
    </row>
    <row r="151" spans="1:7" ht="16.2" thickTop="1" x14ac:dyDescent="0.3">
      <c r="A151" s="19" t="s">
        <v>129</v>
      </c>
      <c r="B151" s="87"/>
      <c r="C151" s="87"/>
      <c r="D151" s="87"/>
      <c r="E151" s="19"/>
      <c r="F151" s="88"/>
      <c r="G151" s="71"/>
    </row>
    <row r="152" spans="1:7" x14ac:dyDescent="0.3">
      <c r="A152" s="48" t="s">
        <v>130</v>
      </c>
      <c r="B152" s="49"/>
      <c r="C152" s="49"/>
      <c r="D152" s="49"/>
      <c r="E152" s="48"/>
      <c r="F152" s="77"/>
      <c r="G152" s="68"/>
    </row>
    <row r="153" spans="1:7" x14ac:dyDescent="0.3">
      <c r="A153" s="89">
        <v>36800</v>
      </c>
      <c r="B153" s="49"/>
      <c r="C153" s="49"/>
      <c r="D153" s="49"/>
      <c r="E153" s="62"/>
      <c r="F153" s="65"/>
      <c r="G153" s="64">
        <v>66686.009999999995</v>
      </c>
    </row>
    <row r="154" spans="1:7" x14ac:dyDescent="0.3">
      <c r="A154" s="89">
        <v>37165</v>
      </c>
      <c r="B154" s="49"/>
      <c r="C154" s="49"/>
      <c r="D154" s="49"/>
      <c r="E154" s="62"/>
      <c r="F154" s="65">
        <f>G167</f>
        <v>67092.699999999983</v>
      </c>
      <c r="G154" s="64" t="s">
        <v>10</v>
      </c>
    </row>
    <row r="155" spans="1:7" x14ac:dyDescent="0.3">
      <c r="A155" s="89">
        <v>37530</v>
      </c>
      <c r="B155" s="49"/>
      <c r="C155" s="49"/>
      <c r="D155" s="49"/>
      <c r="E155" s="62">
        <f>F167</f>
        <v>40592.699999999983</v>
      </c>
      <c r="F155" s="65" t="s">
        <v>10</v>
      </c>
      <c r="G155" s="64"/>
    </row>
    <row r="156" spans="1:7" x14ac:dyDescent="0.3">
      <c r="A156" s="48"/>
      <c r="B156" s="49"/>
      <c r="C156" s="49"/>
      <c r="D156" s="49"/>
      <c r="E156" s="48"/>
      <c r="F156" s="77"/>
      <c r="G156" s="68"/>
    </row>
    <row r="157" spans="1:7" x14ac:dyDescent="0.3">
      <c r="A157" s="16" t="s">
        <v>134</v>
      </c>
      <c r="B157" s="49"/>
      <c r="C157" s="49"/>
      <c r="D157" s="49"/>
      <c r="E157" s="48"/>
      <c r="F157" s="77"/>
      <c r="G157" s="68"/>
    </row>
    <row r="158" spans="1:7" x14ac:dyDescent="0.3">
      <c r="A158" s="48" t="str">
        <f>$A$26</f>
        <v>FY 1999-2000</v>
      </c>
      <c r="B158" s="63">
        <f>B26</f>
        <v>19000</v>
      </c>
      <c r="C158" s="62">
        <v>0.9</v>
      </c>
      <c r="D158" s="62"/>
      <c r="E158" s="49"/>
      <c r="F158" s="75"/>
      <c r="G158" s="68">
        <v>16374.48</v>
      </c>
    </row>
    <row r="159" spans="1:7" x14ac:dyDescent="0.3">
      <c r="A159" s="48" t="str">
        <f>$A$27</f>
        <v>FY 2000-2001</v>
      </c>
      <c r="B159" s="63">
        <f>B27</f>
        <v>18500</v>
      </c>
      <c r="C159" s="62">
        <v>1</v>
      </c>
      <c r="D159" s="62"/>
      <c r="E159" s="49"/>
      <c r="F159" s="75">
        <f>B159*C159</f>
        <v>18500</v>
      </c>
      <c r="G159" s="68"/>
    </row>
    <row r="160" spans="1:7" x14ac:dyDescent="0.3">
      <c r="A160" s="48" t="str">
        <f>$A$28</f>
        <v>FY 2001-2002</v>
      </c>
      <c r="B160" s="63">
        <f>B28</f>
        <v>18850</v>
      </c>
      <c r="C160" s="62">
        <v>1</v>
      </c>
      <c r="D160" s="62"/>
      <c r="E160" s="87">
        <f>B160*C160</f>
        <v>18850</v>
      </c>
      <c r="F160" s="90"/>
      <c r="G160" s="71"/>
    </row>
    <row r="161" spans="1:7" x14ac:dyDescent="0.3">
      <c r="A161" s="48" t="s">
        <v>135</v>
      </c>
      <c r="B161" s="49"/>
      <c r="C161" s="49"/>
      <c r="D161" s="49"/>
      <c r="E161" s="94">
        <f>SUM(E155:E160)</f>
        <v>59442.699999999983</v>
      </c>
      <c r="F161" s="77">
        <f>SUM(F154:F159)</f>
        <v>85592.699999999983</v>
      </c>
      <c r="G161" s="68">
        <f>SUM(G153:G158)</f>
        <v>83060.489999999991</v>
      </c>
    </row>
    <row r="162" spans="1:7" x14ac:dyDescent="0.3">
      <c r="A162" s="48"/>
      <c r="B162" s="49"/>
      <c r="C162" s="49"/>
      <c r="D162" s="49"/>
      <c r="E162" s="94"/>
      <c r="F162" s="77"/>
      <c r="G162" s="68"/>
    </row>
    <row r="163" spans="1:7" x14ac:dyDescent="0.3">
      <c r="A163" s="16" t="s">
        <v>136</v>
      </c>
      <c r="B163" s="49"/>
      <c r="C163" s="49"/>
      <c r="D163" s="49"/>
      <c r="E163" s="94"/>
      <c r="F163" s="77"/>
      <c r="G163" s="68"/>
    </row>
    <row r="164" spans="1:7" x14ac:dyDescent="0.3">
      <c r="A164" s="48" t="s">
        <v>195</v>
      </c>
      <c r="B164" s="63">
        <v>50</v>
      </c>
      <c r="C164" s="62">
        <v>450</v>
      </c>
      <c r="D164" s="62"/>
      <c r="E164" s="94"/>
      <c r="F164" s="77"/>
      <c r="G164" s="68">
        <f>G137</f>
        <v>15967.79</v>
      </c>
    </row>
    <row r="165" spans="1:7" x14ac:dyDescent="0.3">
      <c r="A165" s="48" t="s">
        <v>206</v>
      </c>
      <c r="B165" s="63">
        <v>50</v>
      </c>
      <c r="C165" s="62">
        <v>900</v>
      </c>
      <c r="D165" s="62"/>
      <c r="E165" s="94"/>
      <c r="F165" s="77">
        <f>B165*C165</f>
        <v>45000</v>
      </c>
      <c r="G165" s="68"/>
    </row>
    <row r="166" spans="1:7" x14ac:dyDescent="0.3">
      <c r="A166" s="48" t="s">
        <v>224</v>
      </c>
      <c r="B166" s="120">
        <v>50</v>
      </c>
      <c r="C166" s="76">
        <v>400</v>
      </c>
      <c r="D166" s="62"/>
      <c r="E166" s="97">
        <f>B166*C166</f>
        <v>20000</v>
      </c>
      <c r="F166" s="84"/>
      <c r="G166" s="71"/>
    </row>
    <row r="167" spans="1:7" ht="16.2" thickBot="1" x14ac:dyDescent="0.35">
      <c r="A167" s="16" t="s">
        <v>140</v>
      </c>
      <c r="B167" s="49"/>
      <c r="C167" s="49"/>
      <c r="D167" s="49"/>
      <c r="E167" s="98">
        <f>E161-E166</f>
        <v>39442.699999999983</v>
      </c>
      <c r="F167" s="86">
        <f>F161-F165</f>
        <v>40592.699999999983</v>
      </c>
      <c r="G167" s="74">
        <f>G161-G164</f>
        <v>67092.699999999983</v>
      </c>
    </row>
    <row r="168" spans="1:7" ht="16.2" thickTop="1" x14ac:dyDescent="0.3">
      <c r="A168" s="16"/>
      <c r="B168" s="49"/>
      <c r="C168" s="49"/>
      <c r="D168" s="49"/>
      <c r="E168" s="94"/>
      <c r="F168" s="77"/>
      <c r="G168" s="68"/>
    </row>
    <row r="169" spans="1:7" x14ac:dyDescent="0.3">
      <c r="A169" s="48"/>
      <c r="B169" s="49"/>
      <c r="C169" s="49"/>
      <c r="D169" s="49"/>
      <c r="E169" s="94"/>
      <c r="F169" s="77"/>
      <c r="G169" s="85"/>
    </row>
    <row r="170" spans="1:7" ht="16.2" thickBot="1" x14ac:dyDescent="0.35">
      <c r="A170" s="104"/>
      <c r="B170" s="105"/>
      <c r="C170" s="105"/>
      <c r="D170" s="105"/>
      <c r="E170" s="109"/>
      <c r="F170" s="106"/>
      <c r="G170" s="110"/>
    </row>
    <row r="171" spans="1:7" ht="16.2" thickTop="1" x14ac:dyDescent="0.3">
      <c r="A171" s="19" t="s">
        <v>143</v>
      </c>
      <c r="B171" s="87"/>
      <c r="C171" s="87"/>
      <c r="D171" s="87"/>
      <c r="E171" s="99"/>
      <c r="F171" s="88"/>
      <c r="G171" s="93"/>
    </row>
    <row r="172" spans="1:7" x14ac:dyDescent="0.3">
      <c r="A172" s="48"/>
      <c r="B172" s="49"/>
      <c r="C172" s="49"/>
      <c r="D172" s="49"/>
      <c r="E172" s="94"/>
      <c r="F172" s="77"/>
      <c r="G172" s="85"/>
    </row>
    <row r="173" spans="1:7" x14ac:dyDescent="0.3">
      <c r="A173" s="48" t="s">
        <v>144</v>
      </c>
      <c r="B173" s="49"/>
      <c r="C173" s="49"/>
      <c r="D173" s="49"/>
      <c r="E173" s="100">
        <f>C28</f>
        <v>22.75</v>
      </c>
      <c r="F173" s="65">
        <f>C27</f>
        <v>22.5</v>
      </c>
      <c r="G173" s="64">
        <f>C26</f>
        <v>21.35</v>
      </c>
    </row>
    <row r="174" spans="1:7" x14ac:dyDescent="0.3">
      <c r="A174" s="48"/>
      <c r="B174" s="49"/>
      <c r="C174" s="49"/>
      <c r="D174" s="49"/>
      <c r="E174" s="94"/>
      <c r="F174" s="77"/>
      <c r="G174" s="85"/>
    </row>
    <row r="175" spans="1:7" x14ac:dyDescent="0.3">
      <c r="A175" s="48" t="s">
        <v>122</v>
      </c>
      <c r="B175" s="49"/>
      <c r="C175" s="49"/>
      <c r="D175" s="49"/>
      <c r="E175" s="102">
        <f>C40</f>
        <v>0</v>
      </c>
      <c r="F175" s="67">
        <f>C39</f>
        <v>0</v>
      </c>
      <c r="G175" s="79">
        <f>C38</f>
        <v>0</v>
      </c>
    </row>
    <row r="176" spans="1:7" x14ac:dyDescent="0.3">
      <c r="A176" s="48"/>
      <c r="B176" s="49"/>
      <c r="C176" s="49"/>
      <c r="D176" s="49"/>
      <c r="E176" s="102"/>
      <c r="F176" s="67"/>
      <c r="G176" s="79"/>
    </row>
    <row r="177" spans="1:7" x14ac:dyDescent="0.3">
      <c r="A177" s="48" t="s">
        <v>145</v>
      </c>
      <c r="B177" s="49"/>
      <c r="C177" s="49"/>
      <c r="D177" s="49"/>
      <c r="E177" s="102">
        <f>C44</f>
        <v>0</v>
      </c>
      <c r="F177" s="67">
        <f>C43</f>
        <v>0</v>
      </c>
      <c r="G177" s="79">
        <f>C42</f>
        <v>0</v>
      </c>
    </row>
    <row r="178" spans="1:7" x14ac:dyDescent="0.3">
      <c r="A178" s="48"/>
      <c r="B178" s="49"/>
      <c r="C178" s="49"/>
      <c r="D178" s="49"/>
      <c r="E178" s="102"/>
      <c r="F178" s="67"/>
      <c r="G178" s="79"/>
    </row>
    <row r="179" spans="1:7" x14ac:dyDescent="0.3">
      <c r="A179" s="48" t="s">
        <v>146</v>
      </c>
      <c r="B179" s="49"/>
      <c r="C179" s="49"/>
      <c r="D179" s="49"/>
      <c r="E179" s="102">
        <f>C50</f>
        <v>2.75</v>
      </c>
      <c r="F179" s="67">
        <f>C48</f>
        <v>2.5</v>
      </c>
      <c r="G179" s="79">
        <f>C46</f>
        <v>2.75</v>
      </c>
    </row>
    <row r="180" spans="1:7" x14ac:dyDescent="0.3">
      <c r="A180" s="48"/>
      <c r="B180" s="49"/>
      <c r="C180" s="49"/>
      <c r="D180" s="49"/>
      <c r="E180" s="102"/>
      <c r="F180" s="67"/>
      <c r="G180" s="79"/>
    </row>
    <row r="181" spans="1:7" x14ac:dyDescent="0.3">
      <c r="A181" s="48" t="s">
        <v>147</v>
      </c>
      <c r="B181" s="49"/>
      <c r="C181" s="49"/>
      <c r="D181" s="49"/>
      <c r="E181" s="102">
        <f>C160</f>
        <v>1</v>
      </c>
      <c r="F181" s="67">
        <f>C159</f>
        <v>1</v>
      </c>
      <c r="G181" s="79">
        <f>C158</f>
        <v>0.9</v>
      </c>
    </row>
    <row r="182" spans="1:7" x14ac:dyDescent="0.3">
      <c r="A182" s="48"/>
      <c r="B182" s="49"/>
      <c r="C182" s="49"/>
      <c r="D182" s="49"/>
      <c r="E182" s="94"/>
      <c r="F182" s="77"/>
      <c r="G182" s="85"/>
    </row>
    <row r="183" spans="1:7" ht="16.2" thickBot="1" x14ac:dyDescent="0.35">
      <c r="A183" s="16" t="s">
        <v>149</v>
      </c>
      <c r="B183" s="49"/>
      <c r="C183" s="49"/>
      <c r="D183" s="49"/>
      <c r="E183" s="98">
        <f>SUM(E173:E181)</f>
        <v>26.5</v>
      </c>
      <c r="F183" s="86">
        <f>SUM(F173:F181)</f>
        <v>26</v>
      </c>
      <c r="G183" s="92">
        <f>SUM(G173:G181)</f>
        <v>25</v>
      </c>
    </row>
    <row r="184" spans="1:7" ht="16.8" thickTop="1" thickBot="1" x14ac:dyDescent="0.35">
      <c r="A184" s="104"/>
      <c r="B184" s="104"/>
      <c r="C184" s="104"/>
      <c r="D184" s="104"/>
      <c r="E184" s="109"/>
      <c r="F184" s="111"/>
      <c r="G184" s="104"/>
    </row>
    <row r="185" spans="1:7" ht="16.2" thickTop="1" x14ac:dyDescent="0.3">
      <c r="A185" s="48"/>
      <c r="B185" s="48"/>
      <c r="C185" s="48"/>
      <c r="D185" s="48"/>
      <c r="E185" s="48"/>
      <c r="F185" s="48"/>
      <c r="G185" s="48"/>
    </row>
    <row r="186" spans="1:7" x14ac:dyDescent="0.3">
      <c r="A186" s="48" t="s">
        <v>184</v>
      </c>
      <c r="B186" s="48"/>
      <c r="C186" s="48"/>
      <c r="D186" s="48"/>
      <c r="E186" s="48"/>
      <c r="F186" s="48"/>
      <c r="G186" s="48"/>
    </row>
    <row r="187" spans="1:7" x14ac:dyDescent="0.3">
      <c r="A187" s="89">
        <f>F2</f>
        <v>37031</v>
      </c>
      <c r="B187" s="48"/>
      <c r="C187" s="48"/>
      <c r="D187" s="48"/>
      <c r="E187" s="48"/>
      <c r="F187" s="48"/>
      <c r="G187" s="48"/>
    </row>
  </sheetData>
  <mergeCells count="4">
    <mergeCell ref="A13:G13"/>
    <mergeCell ref="A14:G14"/>
    <mergeCell ref="A15:G15"/>
    <mergeCell ref="A16:G16"/>
  </mergeCells>
  <phoneticPr fontId="0" type="noConversion"/>
  <pageMargins left="0.75" right="0.75" top="0.68" bottom="0.66" header="0.33" footer="0.4"/>
  <pageSetup scale="74" fitToHeight="0" orientation="portrait" horizontalDpi="4294967292" r:id="rId1"/>
  <headerFooter alignWithMargins="0">
    <oddFooter>&amp;L&amp;9&amp;F &amp;A&amp;R&amp;9&amp;D &amp;T</oddFooter>
  </headerFooter>
  <rowBreaks count="3" manualBreakCount="3">
    <brk id="60" max="6" man="1"/>
    <brk id="101" max="6" man="1"/>
    <brk id="149" max="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81"/>
  <sheetViews>
    <sheetView topLeftCell="A148" zoomScale="75" zoomScaleNormal="75" workbookViewId="0">
      <selection activeCell="B159" sqref="B159"/>
    </sheetView>
  </sheetViews>
  <sheetFormatPr defaultRowHeight="15.6" x14ac:dyDescent="0.3"/>
  <cols>
    <col min="1" max="1" width="35" customWidth="1"/>
    <col min="2" max="2" width="8.6328125" bestFit="1" customWidth="1"/>
    <col min="3" max="3" width="10.1796875" bestFit="1" customWidth="1"/>
    <col min="4" max="4" width="1.08984375" customWidth="1"/>
    <col min="5" max="5" width="13.90625" bestFit="1" customWidth="1"/>
    <col min="6" max="6" width="16.81640625" bestFit="1" customWidth="1"/>
    <col min="7" max="7" width="14.08984375" bestFit="1" customWidth="1"/>
    <col min="8" max="9" width="9.453125" bestFit="1" customWidth="1"/>
  </cols>
  <sheetData>
    <row r="1" spans="1:7" x14ac:dyDescent="0.3">
      <c r="A1" s="48"/>
      <c r="B1" s="48"/>
      <c r="C1" s="48"/>
      <c r="D1" s="48"/>
      <c r="E1" s="48"/>
      <c r="F1" s="58"/>
      <c r="G1" s="48"/>
    </row>
    <row r="2" spans="1:7" x14ac:dyDescent="0.3">
      <c r="A2" s="48" t="s">
        <v>1</v>
      </c>
      <c r="B2" s="48"/>
      <c r="C2" s="48"/>
      <c r="D2" s="48"/>
      <c r="E2" s="48"/>
      <c r="F2" s="58">
        <v>37395</v>
      </c>
      <c r="G2" s="48"/>
    </row>
    <row r="3" spans="1:7" x14ac:dyDescent="0.3">
      <c r="A3" s="49" t="s">
        <v>2</v>
      </c>
      <c r="B3" s="49"/>
      <c r="C3" s="49"/>
      <c r="D3" s="49"/>
      <c r="E3" s="49"/>
      <c r="F3" s="49"/>
      <c r="G3" s="49"/>
    </row>
    <row r="4" spans="1:7" x14ac:dyDescent="0.3">
      <c r="A4" s="49" t="s">
        <v>3</v>
      </c>
      <c r="B4" s="49"/>
      <c r="C4" s="49"/>
      <c r="D4" s="49"/>
      <c r="E4" s="49"/>
      <c r="F4" s="49"/>
      <c r="G4" s="49"/>
    </row>
    <row r="5" spans="1:7" x14ac:dyDescent="0.3">
      <c r="A5" s="49" t="s">
        <v>4</v>
      </c>
      <c r="B5" s="49"/>
      <c r="C5" s="49"/>
      <c r="D5" s="49"/>
      <c r="E5" s="49"/>
      <c r="F5" s="49"/>
      <c r="G5" s="49"/>
    </row>
    <row r="6" spans="1:7" x14ac:dyDescent="0.3">
      <c r="A6" s="49" t="s">
        <v>5</v>
      </c>
      <c r="B6" s="49"/>
      <c r="C6" s="49"/>
      <c r="D6" s="49"/>
      <c r="E6" s="49"/>
      <c r="F6" s="49"/>
      <c r="G6" s="49"/>
    </row>
    <row r="7" spans="1:7" x14ac:dyDescent="0.3">
      <c r="A7" s="49" t="s">
        <v>6</v>
      </c>
      <c r="B7" s="49"/>
      <c r="C7" s="49"/>
      <c r="D7" s="49"/>
      <c r="E7" s="49"/>
      <c r="F7" s="49"/>
      <c r="G7" s="49"/>
    </row>
    <row r="8" spans="1:7" x14ac:dyDescent="0.3">
      <c r="A8" s="49" t="s">
        <v>7</v>
      </c>
      <c r="B8" s="49"/>
      <c r="C8" s="49"/>
      <c r="D8" s="49"/>
      <c r="E8" s="49"/>
      <c r="F8" s="49"/>
      <c r="G8" s="49"/>
    </row>
    <row r="9" spans="1:7" x14ac:dyDescent="0.3">
      <c r="A9" s="49"/>
      <c r="B9" s="49"/>
      <c r="C9" s="49"/>
      <c r="D9" s="49"/>
      <c r="E9" s="49"/>
      <c r="F9" s="49"/>
      <c r="G9" s="49"/>
    </row>
    <row r="10" spans="1:7" x14ac:dyDescent="0.3">
      <c r="A10" s="49"/>
      <c r="B10" s="49"/>
      <c r="C10" s="49"/>
      <c r="D10" s="49"/>
      <c r="E10" s="49"/>
      <c r="F10" s="49"/>
      <c r="G10" s="49"/>
    </row>
    <row r="11" spans="1:7" x14ac:dyDescent="0.3">
      <c r="A11" s="49"/>
      <c r="B11" s="49"/>
      <c r="C11" s="49"/>
      <c r="D11" s="49"/>
      <c r="E11" s="49"/>
      <c r="F11" s="49"/>
      <c r="G11" s="49"/>
    </row>
    <row r="12" spans="1:7" x14ac:dyDescent="0.3">
      <c r="A12" s="49" t="s">
        <v>10</v>
      </c>
      <c r="B12" s="49"/>
      <c r="C12" s="49"/>
      <c r="D12" s="49"/>
      <c r="E12" s="49"/>
      <c r="F12" s="49"/>
      <c r="G12" s="49"/>
    </row>
    <row r="13" spans="1:7" x14ac:dyDescent="0.3">
      <c r="A13" s="1076" t="s">
        <v>233</v>
      </c>
      <c r="B13" s="1076"/>
      <c r="C13" s="1076"/>
      <c r="D13" s="1076"/>
      <c r="E13" s="1076"/>
      <c r="F13" s="1076"/>
      <c r="G13" s="1076"/>
    </row>
    <row r="14" spans="1:7" x14ac:dyDescent="0.3">
      <c r="A14" s="1076" t="s">
        <v>234</v>
      </c>
      <c r="B14" s="1076"/>
      <c r="C14" s="1076"/>
      <c r="D14" s="1076"/>
      <c r="E14" s="1076"/>
      <c r="F14" s="1076"/>
      <c r="G14" s="1076"/>
    </row>
    <row r="15" spans="1:7" x14ac:dyDescent="0.3">
      <c r="A15" s="1076" t="s">
        <v>231</v>
      </c>
      <c r="B15" s="1076"/>
      <c r="C15" s="1076"/>
      <c r="D15" s="1076"/>
      <c r="E15" s="1076"/>
      <c r="F15" s="1076"/>
      <c r="G15" s="1076"/>
    </row>
    <row r="16" spans="1:7" x14ac:dyDescent="0.3">
      <c r="A16" s="1076" t="s">
        <v>141</v>
      </c>
      <c r="B16" s="1076"/>
      <c r="C16" s="1076"/>
      <c r="D16" s="1076"/>
      <c r="E16" s="1076"/>
      <c r="F16" s="1076"/>
      <c r="G16" s="1076"/>
    </row>
    <row r="17" spans="1:7" x14ac:dyDescent="0.3">
      <c r="A17" s="49"/>
      <c r="B17" s="49"/>
      <c r="C17" s="49"/>
      <c r="D17" s="49"/>
      <c r="E17" s="49"/>
      <c r="F17" s="49"/>
      <c r="G17" s="49"/>
    </row>
    <row r="18" spans="1:7" x14ac:dyDescent="0.3">
      <c r="A18" s="9"/>
      <c r="B18" s="9"/>
      <c r="C18" s="9"/>
      <c r="D18" s="9"/>
      <c r="E18" s="48"/>
      <c r="F18" s="9"/>
      <c r="G18" s="48"/>
    </row>
    <row r="19" spans="1:7" x14ac:dyDescent="0.3">
      <c r="A19" s="9"/>
      <c r="B19" s="9"/>
      <c r="C19" s="9"/>
      <c r="D19" s="9"/>
      <c r="E19" s="10" t="s">
        <v>15</v>
      </c>
      <c r="F19" s="48"/>
      <c r="G19" s="10" t="s">
        <v>16</v>
      </c>
    </row>
    <row r="20" spans="1:7" x14ac:dyDescent="0.3">
      <c r="A20" s="9"/>
      <c r="B20" s="9"/>
      <c r="C20" s="9"/>
      <c r="D20" s="9"/>
      <c r="E20" s="122" t="s">
        <v>236</v>
      </c>
      <c r="F20" s="122" t="s">
        <v>215</v>
      </c>
      <c r="G20" s="10" t="s">
        <v>203</v>
      </c>
    </row>
    <row r="21" spans="1:7" ht="16.2" thickBot="1" x14ac:dyDescent="0.35">
      <c r="A21" s="11"/>
      <c r="B21" s="60"/>
      <c r="C21" s="60"/>
      <c r="D21" s="121"/>
      <c r="E21" s="54" t="s">
        <v>20</v>
      </c>
      <c r="F21" s="54" t="s">
        <v>20</v>
      </c>
      <c r="G21" s="54" t="s">
        <v>21</v>
      </c>
    </row>
    <row r="22" spans="1:7" ht="16.2" thickTop="1" x14ac:dyDescent="0.3">
      <c r="A22" s="49" t="s">
        <v>22</v>
      </c>
      <c r="B22" s="49"/>
      <c r="C22" s="49"/>
      <c r="D22" s="49"/>
      <c r="E22" s="49"/>
      <c r="F22" s="49"/>
      <c r="G22" s="49"/>
    </row>
    <row r="23" spans="1:7" x14ac:dyDescent="0.3">
      <c r="A23" s="49"/>
      <c r="B23" s="49"/>
      <c r="C23" s="49"/>
      <c r="D23" s="49"/>
      <c r="E23" s="49"/>
      <c r="F23" s="49"/>
      <c r="G23" s="49"/>
    </row>
    <row r="24" spans="1:7" x14ac:dyDescent="0.3">
      <c r="A24" s="134" t="s">
        <v>23</v>
      </c>
      <c r="B24" s="135" t="s">
        <v>24</v>
      </c>
      <c r="C24" s="135" t="s">
        <v>25</v>
      </c>
      <c r="D24" s="61"/>
      <c r="E24" s="49"/>
      <c r="F24" s="49"/>
      <c r="G24" s="49"/>
    </row>
    <row r="25" spans="1:7" x14ac:dyDescent="0.3">
      <c r="A25" s="132" t="s">
        <v>26</v>
      </c>
      <c r="B25" s="132"/>
      <c r="C25" s="132"/>
      <c r="D25" s="49"/>
      <c r="E25" s="62"/>
      <c r="F25" s="62"/>
    </row>
    <row r="26" spans="1:7" x14ac:dyDescent="0.3">
      <c r="A26" s="132" t="s">
        <v>204</v>
      </c>
      <c r="B26" s="136">
        <v>18500</v>
      </c>
      <c r="C26" s="100">
        <v>22.5</v>
      </c>
      <c r="D26" s="62"/>
      <c r="E26" s="62"/>
      <c r="F26" s="62"/>
      <c r="G26" s="62">
        <v>402538.45</v>
      </c>
    </row>
    <row r="27" spans="1:7" x14ac:dyDescent="0.3">
      <c r="A27" s="132" t="s">
        <v>214</v>
      </c>
      <c r="B27" s="136">
        <v>18850</v>
      </c>
      <c r="C27" s="100">
        <v>22.75</v>
      </c>
      <c r="D27" s="62"/>
      <c r="E27" s="62"/>
      <c r="F27" s="65">
        <f>$B27*$C27</f>
        <v>428837.5</v>
      </c>
      <c r="G27" s="64"/>
    </row>
    <row r="28" spans="1:7" x14ac:dyDescent="0.3">
      <c r="A28" s="132" t="s">
        <v>235</v>
      </c>
      <c r="B28" s="136">
        <v>19225</v>
      </c>
      <c r="C28" s="100">
        <v>23.3</v>
      </c>
      <c r="D28" s="62"/>
      <c r="E28" s="100">
        <f>B28*C28</f>
        <v>447942.5</v>
      </c>
      <c r="F28" s="65"/>
      <c r="G28" s="64"/>
    </row>
    <row r="29" spans="1:7" x14ac:dyDescent="0.3">
      <c r="A29" s="132" t="s">
        <v>31</v>
      </c>
      <c r="B29" s="132"/>
      <c r="C29" s="100"/>
      <c r="D29" s="62"/>
      <c r="E29" s="102"/>
      <c r="F29" s="67"/>
      <c r="G29" s="68"/>
    </row>
    <row r="30" spans="1:7" x14ac:dyDescent="0.3">
      <c r="A30" s="132" t="str">
        <f>$A$26</f>
        <v>FY 2000-2001</v>
      </c>
      <c r="B30" s="136">
        <v>3000</v>
      </c>
      <c r="C30" s="100">
        <v>15</v>
      </c>
      <c r="D30" s="62"/>
      <c r="E30" s="102"/>
      <c r="F30" s="67"/>
      <c r="G30" s="64">
        <v>41928.53</v>
      </c>
    </row>
    <row r="31" spans="1:7" x14ac:dyDescent="0.3">
      <c r="A31" s="132" t="str">
        <f>$A$27</f>
        <v>FY 2001-2002</v>
      </c>
      <c r="B31" s="136">
        <v>3000</v>
      </c>
      <c r="C31" s="100">
        <v>15</v>
      </c>
      <c r="D31" s="62"/>
      <c r="E31" s="102"/>
      <c r="F31" s="67">
        <f>$B31*$C31</f>
        <v>45000</v>
      </c>
      <c r="G31" s="68"/>
    </row>
    <row r="32" spans="1:7" x14ac:dyDescent="0.3">
      <c r="A32" s="132" t="str">
        <f>$A$28</f>
        <v>FY 2002-2003</v>
      </c>
      <c r="B32" s="136">
        <v>2667</v>
      </c>
      <c r="C32" s="100">
        <v>15</v>
      </c>
      <c r="D32" s="62"/>
      <c r="E32" s="102">
        <f>B32*C32</f>
        <v>40005</v>
      </c>
      <c r="F32" s="67"/>
      <c r="G32" s="68"/>
    </row>
    <row r="33" spans="1:7" x14ac:dyDescent="0.3">
      <c r="A33" s="132" t="s">
        <v>189</v>
      </c>
      <c r="B33" s="136"/>
      <c r="C33" s="100"/>
      <c r="D33" s="62"/>
      <c r="E33" s="102">
        <v>10000</v>
      </c>
      <c r="F33" s="67">
        <v>15000</v>
      </c>
      <c r="G33" s="68">
        <v>6513.7</v>
      </c>
    </row>
    <row r="34" spans="1:7" x14ac:dyDescent="0.3">
      <c r="A34" s="132" t="s">
        <v>33</v>
      </c>
      <c r="B34" s="132"/>
      <c r="C34" s="132"/>
      <c r="D34" s="49"/>
      <c r="E34" s="102">
        <v>20000</v>
      </c>
      <c r="F34" s="67">
        <v>14000</v>
      </c>
      <c r="G34" s="68">
        <v>12000</v>
      </c>
    </row>
    <row r="35" spans="1:7" x14ac:dyDescent="0.3">
      <c r="A35" s="132" t="s">
        <v>34</v>
      </c>
      <c r="B35" s="136"/>
      <c r="C35" s="100"/>
      <c r="D35" s="62"/>
      <c r="E35" s="102">
        <v>16000</v>
      </c>
      <c r="F35" s="67">
        <v>19000</v>
      </c>
      <c r="G35" s="68">
        <v>20604.759999999998</v>
      </c>
    </row>
    <row r="36" spans="1:7" x14ac:dyDescent="0.3">
      <c r="A36" s="132" t="s">
        <v>35</v>
      </c>
      <c r="B36" s="132"/>
      <c r="C36" s="132"/>
      <c r="D36" s="49"/>
      <c r="E36" s="102">
        <v>7500</v>
      </c>
      <c r="F36" s="67">
        <v>7500</v>
      </c>
      <c r="G36" s="68">
        <v>6882.34</v>
      </c>
    </row>
    <row r="37" spans="1:7" x14ac:dyDescent="0.3">
      <c r="A37" s="132" t="s">
        <v>38</v>
      </c>
      <c r="B37" s="132"/>
      <c r="C37" s="132"/>
      <c r="D37" s="49"/>
      <c r="E37" s="102"/>
      <c r="F37" s="67"/>
      <c r="G37" s="68"/>
    </row>
    <row r="38" spans="1:7" x14ac:dyDescent="0.3">
      <c r="A38" s="132" t="str">
        <f>$A$26</f>
        <v>FY 2000-2001</v>
      </c>
      <c r="B38" s="136">
        <f>B26</f>
        <v>18500</v>
      </c>
      <c r="C38" s="100">
        <v>2.75</v>
      </c>
      <c r="D38" s="62"/>
      <c r="E38" s="102"/>
      <c r="F38" s="67"/>
      <c r="G38" s="68">
        <v>44747.16</v>
      </c>
    </row>
    <row r="39" spans="1:7" x14ac:dyDescent="0.3">
      <c r="A39" s="132" t="s">
        <v>40</v>
      </c>
      <c r="B39" s="136">
        <v>200</v>
      </c>
      <c r="C39" s="100">
        <v>4</v>
      </c>
      <c r="D39" s="62"/>
      <c r="E39" s="102"/>
      <c r="F39" s="67"/>
      <c r="G39" s="68">
        <v>1027.5</v>
      </c>
    </row>
    <row r="40" spans="1:7" x14ac:dyDescent="0.3">
      <c r="A40" s="132" t="str">
        <f>$A$27</f>
        <v>FY 2001-2002</v>
      </c>
      <c r="B40" s="136">
        <f>B27</f>
        <v>18850</v>
      </c>
      <c r="C40" s="100">
        <v>2.75</v>
      </c>
      <c r="D40" s="62"/>
      <c r="E40" s="102"/>
      <c r="F40" s="67">
        <f>B40*C40</f>
        <v>51837.5</v>
      </c>
    </row>
    <row r="41" spans="1:7" x14ac:dyDescent="0.3">
      <c r="A41" s="132" t="s">
        <v>40</v>
      </c>
      <c r="B41" s="136">
        <v>300</v>
      </c>
      <c r="C41" s="100">
        <v>4</v>
      </c>
      <c r="D41" s="62"/>
      <c r="E41" s="102"/>
      <c r="F41" s="67">
        <f>B41*C41</f>
        <v>1200</v>
      </c>
      <c r="G41" s="68"/>
    </row>
    <row r="42" spans="1:7" x14ac:dyDescent="0.3">
      <c r="A42" s="132" t="str">
        <f>$A$28</f>
        <v>FY 2002-2003</v>
      </c>
      <c r="B42" s="136">
        <f>B28</f>
        <v>19225</v>
      </c>
      <c r="C42" s="100">
        <v>3.2</v>
      </c>
      <c r="D42" s="62"/>
      <c r="E42" s="102">
        <f>B42*C42</f>
        <v>61520</v>
      </c>
      <c r="F42" s="67"/>
      <c r="G42" s="68"/>
    </row>
    <row r="43" spans="1:7" x14ac:dyDescent="0.3">
      <c r="A43" s="132" t="s">
        <v>40</v>
      </c>
      <c r="B43" s="136">
        <v>250</v>
      </c>
      <c r="C43" s="100">
        <v>5</v>
      </c>
      <c r="D43" s="62"/>
      <c r="E43" s="102">
        <f>B43*C43</f>
        <v>1250</v>
      </c>
      <c r="F43" s="67"/>
      <c r="G43" s="68"/>
    </row>
    <row r="44" spans="1:7" x14ac:dyDescent="0.3">
      <c r="A44" s="132" t="s">
        <v>209</v>
      </c>
      <c r="B44" s="137"/>
      <c r="C44" s="137"/>
      <c r="D44" s="62"/>
      <c r="E44" s="102"/>
      <c r="F44" s="67"/>
      <c r="G44" s="68"/>
    </row>
    <row r="45" spans="1:7" x14ac:dyDescent="0.3">
      <c r="A45" s="132" t="str">
        <f>$A$26</f>
        <v>FY 2000-2001</v>
      </c>
      <c r="B45" s="136">
        <f>+B26</f>
        <v>18500</v>
      </c>
      <c r="C45" s="100">
        <v>0.9</v>
      </c>
      <c r="D45" s="62"/>
      <c r="E45" s="102"/>
      <c r="F45" s="67"/>
      <c r="G45" s="68">
        <v>17861.64</v>
      </c>
    </row>
    <row r="46" spans="1:7" x14ac:dyDescent="0.3">
      <c r="A46" s="132" t="str">
        <f>$A$27</f>
        <v>FY 2001-2002</v>
      </c>
      <c r="B46" s="136">
        <f>+B27</f>
        <v>18850</v>
      </c>
      <c r="C46" s="100">
        <v>1</v>
      </c>
      <c r="D46" s="62"/>
      <c r="E46" s="102"/>
      <c r="F46" s="67">
        <f>+B46*C46</f>
        <v>18850</v>
      </c>
      <c r="G46" s="68"/>
    </row>
    <row r="47" spans="1:7" x14ac:dyDescent="0.3">
      <c r="A47" s="132" t="str">
        <f>$A$28</f>
        <v>FY 2002-2003</v>
      </c>
      <c r="B47" s="136">
        <f>+B28</f>
        <v>19225</v>
      </c>
      <c r="C47" s="100">
        <v>1</v>
      </c>
      <c r="D47" s="62"/>
      <c r="E47" s="102">
        <f>+B47*C47</f>
        <v>19225</v>
      </c>
      <c r="F47" s="67"/>
      <c r="G47" s="68"/>
    </row>
    <row r="48" spans="1:7" x14ac:dyDescent="0.3">
      <c r="A48" s="132" t="s">
        <v>205</v>
      </c>
      <c r="B48" s="136"/>
      <c r="C48" s="100"/>
      <c r="D48" s="62"/>
      <c r="E48" s="102">
        <v>20000</v>
      </c>
      <c r="F48" s="67">
        <v>35000</v>
      </c>
      <c r="G48" s="68">
        <v>19276.57</v>
      </c>
    </row>
    <row r="49" spans="1:9" x14ac:dyDescent="0.3">
      <c r="A49" s="139" t="s">
        <v>248</v>
      </c>
      <c r="B49" s="140"/>
      <c r="C49" s="141"/>
      <c r="D49" s="142"/>
      <c r="E49" s="143">
        <v>18500</v>
      </c>
      <c r="F49" s="67"/>
      <c r="G49" s="68"/>
    </row>
    <row r="50" spans="1:9" x14ac:dyDescent="0.3">
      <c r="A50" s="132" t="s">
        <v>240</v>
      </c>
      <c r="B50" s="136"/>
      <c r="C50" s="100"/>
      <c r="D50" s="62"/>
      <c r="E50" s="102">
        <v>2000</v>
      </c>
      <c r="F50" s="67"/>
      <c r="G50" s="68">
        <v>1650</v>
      </c>
    </row>
    <row r="51" spans="1:9" x14ac:dyDescent="0.3">
      <c r="A51" s="132" t="s">
        <v>42</v>
      </c>
      <c r="B51" s="94"/>
      <c r="C51" s="94"/>
      <c r="D51" s="48"/>
      <c r="E51" s="102">
        <v>2000</v>
      </c>
      <c r="F51" s="67">
        <v>1000</v>
      </c>
      <c r="G51" s="68">
        <v>1929.8</v>
      </c>
    </row>
    <row r="52" spans="1:9" x14ac:dyDescent="0.3">
      <c r="A52" s="132" t="s">
        <v>191</v>
      </c>
      <c r="B52" s="136"/>
      <c r="C52" s="100"/>
      <c r="D52" s="62"/>
      <c r="E52" s="101">
        <v>5000</v>
      </c>
      <c r="F52" s="70">
        <v>4000</v>
      </c>
      <c r="G52" s="71">
        <v>5092.5</v>
      </c>
    </row>
    <row r="53" spans="1:9" ht="16.2" thickBot="1" x14ac:dyDescent="0.35">
      <c r="A53" s="9" t="s">
        <v>44</v>
      </c>
      <c r="B53" s="63"/>
      <c r="C53" s="62"/>
      <c r="D53" s="62"/>
      <c r="E53" s="131">
        <f>SUM(E28:E52)</f>
        <v>670942.5</v>
      </c>
      <c r="F53" s="73">
        <f>SUM(F27:F52)</f>
        <v>641225</v>
      </c>
      <c r="G53" s="74">
        <f>SUM(G26:G52)</f>
        <v>582052.95000000007</v>
      </c>
    </row>
    <row r="54" spans="1:9" ht="16.2" thickTop="1" x14ac:dyDescent="0.3">
      <c r="A54" s="49"/>
      <c r="B54" s="49"/>
      <c r="C54" s="49"/>
      <c r="D54" s="49"/>
      <c r="E54" s="132"/>
      <c r="F54" s="75"/>
      <c r="G54" s="68"/>
    </row>
    <row r="55" spans="1:9" x14ac:dyDescent="0.3">
      <c r="A55" s="9" t="s">
        <v>46</v>
      </c>
      <c r="B55" s="63"/>
      <c r="C55" s="62"/>
      <c r="D55" s="62"/>
      <c r="E55" s="132"/>
      <c r="F55" s="75"/>
      <c r="G55" s="68"/>
      <c r="H55" t="s">
        <v>216</v>
      </c>
      <c r="I55" t="s">
        <v>218</v>
      </c>
    </row>
    <row r="56" spans="1:9" x14ac:dyDescent="0.3">
      <c r="A56" s="9" t="s">
        <v>47</v>
      </c>
      <c r="B56" s="63"/>
      <c r="C56" s="62"/>
      <c r="D56" s="62"/>
      <c r="E56" s="132"/>
      <c r="F56" s="75"/>
      <c r="G56" s="68"/>
      <c r="H56" t="s">
        <v>217</v>
      </c>
      <c r="I56" t="s">
        <v>219</v>
      </c>
    </row>
    <row r="57" spans="1:9" x14ac:dyDescent="0.3">
      <c r="A57" s="132" t="s">
        <v>72</v>
      </c>
      <c r="B57" s="63"/>
      <c r="C57" s="49"/>
      <c r="D57" s="49"/>
      <c r="E57" s="94">
        <v>1500</v>
      </c>
      <c r="F57" s="77">
        <v>1750</v>
      </c>
      <c r="G57" s="79">
        <v>1735</v>
      </c>
      <c r="H57">
        <v>0.04</v>
      </c>
      <c r="I57">
        <f>F57*(1+H57)</f>
        <v>1820</v>
      </c>
    </row>
    <row r="58" spans="1:9" x14ac:dyDescent="0.3">
      <c r="A58" s="132" t="s">
        <v>177</v>
      </c>
      <c r="B58" s="63"/>
      <c r="C58" s="49"/>
      <c r="D58" s="49"/>
      <c r="E58" s="94">
        <v>50</v>
      </c>
      <c r="F58" s="77">
        <v>50</v>
      </c>
      <c r="G58" s="79">
        <v>49.87</v>
      </c>
    </row>
    <row r="59" spans="1:9" x14ac:dyDescent="0.3">
      <c r="A59" s="132" t="s">
        <v>159</v>
      </c>
      <c r="B59" s="63"/>
      <c r="C59" s="49"/>
      <c r="D59" s="49"/>
      <c r="E59" s="94">
        <v>7800</v>
      </c>
      <c r="F59" s="77">
        <v>6800</v>
      </c>
      <c r="G59" s="79">
        <v>5648.73</v>
      </c>
    </row>
    <row r="60" spans="1:9" x14ac:dyDescent="0.3">
      <c r="A60" s="132" t="s">
        <v>161</v>
      </c>
      <c r="B60" s="63"/>
      <c r="C60" s="49"/>
      <c r="D60" s="49"/>
      <c r="E60" s="94">
        <v>1600</v>
      </c>
      <c r="F60" s="77">
        <v>1600</v>
      </c>
      <c r="G60" s="79">
        <v>1925.47</v>
      </c>
    </row>
    <row r="61" spans="1:9" x14ac:dyDescent="0.3">
      <c r="A61" s="132" t="s">
        <v>65</v>
      </c>
      <c r="B61" s="63"/>
      <c r="C61" s="49"/>
      <c r="D61" s="49"/>
      <c r="E61" s="94">
        <v>5300</v>
      </c>
      <c r="F61" s="77">
        <v>4200</v>
      </c>
      <c r="G61" s="79">
        <v>4974.3100000000004</v>
      </c>
    </row>
    <row r="62" spans="1:9" x14ac:dyDescent="0.3">
      <c r="A62" s="132" t="s">
        <v>60</v>
      </c>
      <c r="B62" s="63"/>
      <c r="C62" s="49"/>
      <c r="D62" s="49"/>
      <c r="E62" s="94">
        <v>1100</v>
      </c>
      <c r="F62" s="77">
        <v>1400</v>
      </c>
      <c r="G62" s="79">
        <v>858</v>
      </c>
    </row>
    <row r="63" spans="1:9" x14ac:dyDescent="0.3">
      <c r="A63" s="132" t="s">
        <v>229</v>
      </c>
      <c r="B63" s="63"/>
      <c r="C63" s="49"/>
      <c r="D63" s="49"/>
      <c r="E63" s="94">
        <v>4200</v>
      </c>
      <c r="F63" s="77">
        <v>3800</v>
      </c>
      <c r="G63" s="79"/>
    </row>
    <row r="64" spans="1:9" x14ac:dyDescent="0.3">
      <c r="A64" s="132" t="s">
        <v>246</v>
      </c>
      <c r="B64" s="63"/>
      <c r="C64" s="49"/>
      <c r="D64" s="49"/>
      <c r="E64" s="94">
        <v>8300</v>
      </c>
      <c r="F64" s="77">
        <v>8300</v>
      </c>
      <c r="G64" s="79">
        <v>8287.84</v>
      </c>
    </row>
    <row r="65" spans="1:7" x14ac:dyDescent="0.3">
      <c r="A65" s="132" t="s">
        <v>252</v>
      </c>
      <c r="B65" s="63"/>
      <c r="C65" s="49"/>
      <c r="D65" s="49"/>
      <c r="E65" s="94">
        <v>15800</v>
      </c>
      <c r="F65" s="77">
        <v>15400</v>
      </c>
      <c r="G65" s="79">
        <v>18212.02</v>
      </c>
    </row>
    <row r="66" spans="1:7" x14ac:dyDescent="0.3">
      <c r="A66" s="132" t="s">
        <v>176</v>
      </c>
      <c r="B66" s="63"/>
      <c r="C66" s="49"/>
      <c r="D66" s="49"/>
      <c r="E66" s="94">
        <v>100</v>
      </c>
      <c r="F66" s="77">
        <v>200</v>
      </c>
      <c r="G66" s="79">
        <v>59.85</v>
      </c>
    </row>
    <row r="67" spans="1:7" x14ac:dyDescent="0.3">
      <c r="A67" s="132" t="s">
        <v>174</v>
      </c>
      <c r="B67" s="63"/>
      <c r="C67" s="49"/>
      <c r="D67" s="49"/>
      <c r="E67" s="94">
        <v>42500</v>
      </c>
      <c r="F67" s="77">
        <v>42500</v>
      </c>
      <c r="G67" s="79">
        <v>41771.25</v>
      </c>
    </row>
    <row r="68" spans="1:7" x14ac:dyDescent="0.3">
      <c r="A68" s="132" t="s">
        <v>57</v>
      </c>
      <c r="B68" s="63"/>
      <c r="C68" s="49"/>
      <c r="D68" s="49"/>
      <c r="E68" s="94">
        <v>4200</v>
      </c>
      <c r="F68" s="77">
        <v>4100</v>
      </c>
      <c r="G68" s="79">
        <v>4059.81</v>
      </c>
    </row>
    <row r="69" spans="1:7" x14ac:dyDescent="0.3">
      <c r="A69" s="132" t="s">
        <v>52</v>
      </c>
      <c r="B69" s="63"/>
      <c r="C69" s="49"/>
      <c r="D69" s="49"/>
      <c r="E69" s="94">
        <v>19000</v>
      </c>
      <c r="F69" s="77">
        <v>18250</v>
      </c>
      <c r="G69" s="79">
        <v>17583.259999999998</v>
      </c>
    </row>
    <row r="70" spans="1:7" x14ac:dyDescent="0.3">
      <c r="A70" s="132" t="s">
        <v>211</v>
      </c>
      <c r="B70" s="63"/>
      <c r="C70" s="49"/>
      <c r="D70" s="49"/>
      <c r="E70" s="94">
        <v>17000</v>
      </c>
      <c r="F70" s="77">
        <v>15500</v>
      </c>
      <c r="G70" s="79">
        <v>15540.49</v>
      </c>
    </row>
    <row r="71" spans="1:7" x14ac:dyDescent="0.3">
      <c r="A71" s="132" t="s">
        <v>117</v>
      </c>
      <c r="B71" s="63"/>
      <c r="C71" s="49"/>
      <c r="D71" s="49"/>
      <c r="E71" s="138">
        <v>20000</v>
      </c>
      <c r="F71" s="77">
        <v>1500</v>
      </c>
      <c r="G71" s="79">
        <v>1000</v>
      </c>
    </row>
    <row r="72" spans="1:7" x14ac:dyDescent="0.3">
      <c r="A72" s="132" t="s">
        <v>157</v>
      </c>
      <c r="B72" s="63"/>
      <c r="C72" s="49"/>
      <c r="D72" s="49"/>
      <c r="E72" s="94">
        <v>300</v>
      </c>
      <c r="F72" s="77">
        <v>300</v>
      </c>
      <c r="G72" s="79">
        <v>276</v>
      </c>
    </row>
    <row r="73" spans="1:7" x14ac:dyDescent="0.3">
      <c r="A73" s="132" t="s">
        <v>54</v>
      </c>
      <c r="B73" s="63"/>
      <c r="C73" s="49"/>
      <c r="D73" s="49"/>
      <c r="E73" s="94">
        <v>17500</v>
      </c>
      <c r="F73" s="77">
        <v>17500</v>
      </c>
      <c r="G73" s="79">
        <v>16824.89</v>
      </c>
    </row>
    <row r="74" spans="1:7" x14ac:dyDescent="0.3">
      <c r="A74" s="132" t="s">
        <v>50</v>
      </c>
      <c r="B74" s="63"/>
      <c r="C74" s="49"/>
      <c r="D74" s="49"/>
      <c r="E74" s="94">
        <f>F74*1.04</f>
        <v>103480</v>
      </c>
      <c r="F74" s="77">
        <v>99500</v>
      </c>
      <c r="G74" s="78">
        <v>105333.75</v>
      </c>
    </row>
    <row r="75" spans="1:7" x14ac:dyDescent="0.3">
      <c r="A75" s="132" t="s">
        <v>51</v>
      </c>
      <c r="B75" s="63"/>
      <c r="C75" s="49"/>
      <c r="D75" s="49"/>
      <c r="E75" s="94">
        <f>F75*1.04</f>
        <v>3640</v>
      </c>
      <c r="F75" s="77">
        <v>3500</v>
      </c>
      <c r="G75" s="78">
        <v>3678.61</v>
      </c>
    </row>
    <row r="76" spans="1:7" x14ac:dyDescent="0.3">
      <c r="A76" s="132" t="s">
        <v>250</v>
      </c>
      <c r="B76" s="63"/>
      <c r="C76" s="49"/>
      <c r="D76" s="49"/>
      <c r="E76" s="94">
        <v>51250</v>
      </c>
      <c r="F76" s="77">
        <v>49500</v>
      </c>
      <c r="G76" s="78">
        <v>47051.88</v>
      </c>
    </row>
    <row r="77" spans="1:7" x14ac:dyDescent="0.3">
      <c r="A77" s="132" t="s">
        <v>48</v>
      </c>
      <c r="B77" s="63"/>
      <c r="C77" s="62"/>
      <c r="D77" s="62"/>
      <c r="E77" s="94">
        <f>F77*1.04</f>
        <v>78000</v>
      </c>
      <c r="F77" s="77">
        <v>75000</v>
      </c>
      <c r="G77" s="78">
        <v>74316.740000000005</v>
      </c>
    </row>
    <row r="78" spans="1:7" x14ac:dyDescent="0.3">
      <c r="A78" s="132" t="s">
        <v>245</v>
      </c>
      <c r="B78" s="63"/>
      <c r="C78" s="49"/>
      <c r="D78" s="49"/>
      <c r="E78" s="94">
        <v>6600</v>
      </c>
      <c r="F78" s="77">
        <v>6300</v>
      </c>
      <c r="G78" s="79">
        <v>5950</v>
      </c>
    </row>
    <row r="79" spans="1:7" x14ac:dyDescent="0.3">
      <c r="A79" s="132" t="s">
        <v>247</v>
      </c>
      <c r="B79" s="63"/>
      <c r="C79" s="49"/>
      <c r="D79" s="49"/>
      <c r="E79" s="94">
        <v>2000</v>
      </c>
      <c r="F79" s="77">
        <v>2000</v>
      </c>
      <c r="G79" s="79">
        <v>2062.06</v>
      </c>
    </row>
    <row r="80" spans="1:7" x14ac:dyDescent="0.3">
      <c r="A80" s="132" t="s">
        <v>223</v>
      </c>
      <c r="B80" s="63"/>
      <c r="C80" s="62"/>
      <c r="D80" s="62"/>
      <c r="E80" s="94">
        <v>2000</v>
      </c>
      <c r="F80" s="77">
        <v>1500</v>
      </c>
      <c r="G80" s="78">
        <v>2379.48</v>
      </c>
    </row>
    <row r="81" spans="1:9" x14ac:dyDescent="0.3">
      <c r="A81" s="132" t="s">
        <v>172</v>
      </c>
      <c r="B81" s="63"/>
      <c r="C81" s="49"/>
      <c r="D81" s="49"/>
      <c r="E81" s="94">
        <v>1750</v>
      </c>
      <c r="F81" s="77">
        <v>1400</v>
      </c>
      <c r="G81" s="79">
        <v>1738.39</v>
      </c>
    </row>
    <row r="82" spans="1:9" x14ac:dyDescent="0.3">
      <c r="A82" s="132" t="s">
        <v>56</v>
      </c>
      <c r="B82" s="63"/>
      <c r="C82" s="49"/>
      <c r="D82" s="49"/>
      <c r="E82" s="94">
        <v>4000</v>
      </c>
      <c r="F82" s="77">
        <v>4000</v>
      </c>
      <c r="G82" s="79">
        <v>2183.1999999999998</v>
      </c>
    </row>
    <row r="83" spans="1:9" x14ac:dyDescent="0.3">
      <c r="A83" s="132" t="s">
        <v>158</v>
      </c>
      <c r="B83" s="63"/>
      <c r="C83" s="49"/>
      <c r="D83" s="49"/>
      <c r="E83" s="116">
        <v>6900</v>
      </c>
      <c r="F83" s="127">
        <v>6600</v>
      </c>
      <c r="G83" s="114">
        <v>6280.84</v>
      </c>
    </row>
    <row r="84" spans="1:9" x14ac:dyDescent="0.3">
      <c r="A84" s="132" t="s">
        <v>241</v>
      </c>
      <c r="B84" s="63"/>
      <c r="C84" s="49"/>
      <c r="D84" s="49"/>
      <c r="E84" s="95">
        <v>2000</v>
      </c>
      <c r="F84" s="81"/>
      <c r="G84" s="82">
        <v>2304.61</v>
      </c>
    </row>
    <row r="85" spans="1:9" x14ac:dyDescent="0.3">
      <c r="A85" s="9" t="s">
        <v>73</v>
      </c>
      <c r="B85" s="63"/>
      <c r="C85" s="49"/>
      <c r="D85" s="49"/>
      <c r="E85" s="102">
        <f>SUM(E57:E84)</f>
        <v>427870</v>
      </c>
      <c r="F85" s="67">
        <f>SUM(F57:F84)</f>
        <v>392450</v>
      </c>
      <c r="G85" s="79">
        <f>SUM(G57:G84)</f>
        <v>392086.35</v>
      </c>
    </row>
    <row r="86" spans="1:9" x14ac:dyDescent="0.3">
      <c r="A86" s="49"/>
      <c r="B86" s="49"/>
      <c r="C86" s="49"/>
      <c r="D86" s="49"/>
      <c r="E86" s="132"/>
      <c r="F86" s="75"/>
      <c r="G86" s="68"/>
    </row>
    <row r="87" spans="1:9" x14ac:dyDescent="0.3">
      <c r="A87" s="9" t="s">
        <v>74</v>
      </c>
      <c r="B87" s="49"/>
      <c r="C87" s="49"/>
      <c r="D87" s="49"/>
      <c r="E87" s="132"/>
      <c r="F87" s="75"/>
      <c r="G87" s="68"/>
    </row>
    <row r="88" spans="1:9" x14ac:dyDescent="0.3">
      <c r="A88" s="132" t="s">
        <v>197</v>
      </c>
      <c r="B88" s="49"/>
      <c r="C88" s="49"/>
      <c r="D88" s="49"/>
      <c r="E88" s="94">
        <v>28600</v>
      </c>
      <c r="F88" s="67">
        <v>27500</v>
      </c>
      <c r="G88" s="79">
        <v>26492.13</v>
      </c>
      <c r="I88">
        <f>8250*1.04</f>
        <v>8580</v>
      </c>
    </row>
    <row r="89" spans="1:9" x14ac:dyDescent="0.3">
      <c r="A89" s="132" t="s">
        <v>198</v>
      </c>
      <c r="B89" s="49"/>
      <c r="C89" s="49"/>
      <c r="D89" s="49"/>
      <c r="E89" s="94">
        <v>9100</v>
      </c>
      <c r="F89" s="67">
        <v>8750</v>
      </c>
      <c r="G89" s="79">
        <v>8250</v>
      </c>
    </row>
    <row r="90" spans="1:9" x14ac:dyDescent="0.3">
      <c r="A90" s="132" t="s">
        <v>199</v>
      </c>
      <c r="B90" s="49"/>
      <c r="C90" s="49"/>
      <c r="D90" s="49"/>
      <c r="E90" s="94">
        <v>3120</v>
      </c>
      <c r="F90" s="67">
        <v>3000</v>
      </c>
      <c r="G90" s="79">
        <v>2600</v>
      </c>
    </row>
    <row r="91" spans="1:9" x14ac:dyDescent="0.3">
      <c r="A91" s="132" t="s">
        <v>200</v>
      </c>
      <c r="B91" s="49"/>
      <c r="C91" s="49"/>
      <c r="D91" s="49"/>
      <c r="E91" s="94">
        <v>3640</v>
      </c>
      <c r="F91" s="67">
        <v>3500</v>
      </c>
      <c r="G91" s="79">
        <v>3150</v>
      </c>
    </row>
    <row r="92" spans="1:9" x14ac:dyDescent="0.3">
      <c r="A92" s="9" t="s">
        <v>84</v>
      </c>
      <c r="B92" s="49"/>
      <c r="C92" s="49"/>
      <c r="D92" s="49"/>
      <c r="E92" s="94"/>
      <c r="F92" s="67"/>
      <c r="G92" s="79"/>
    </row>
    <row r="93" spans="1:9" x14ac:dyDescent="0.3">
      <c r="A93" s="132" t="s">
        <v>86</v>
      </c>
      <c r="B93" s="49"/>
      <c r="C93" s="49"/>
      <c r="D93" s="49"/>
      <c r="E93" s="94">
        <v>21300</v>
      </c>
      <c r="F93" s="113">
        <v>20500</v>
      </c>
      <c r="G93" s="114">
        <v>20013.939999999999</v>
      </c>
      <c r="H93">
        <f>39496.51-859.37</f>
        <v>38637.14</v>
      </c>
    </row>
    <row r="94" spans="1:9" x14ac:dyDescent="0.3">
      <c r="A94" s="132" t="s">
        <v>85</v>
      </c>
      <c r="B94" s="49"/>
      <c r="C94" s="49"/>
      <c r="D94" s="49"/>
      <c r="E94" s="95">
        <v>55000</v>
      </c>
      <c r="F94" s="70">
        <v>55000</v>
      </c>
      <c r="G94" s="124">
        <v>45185.47</v>
      </c>
    </row>
    <row r="95" spans="1:9" x14ac:dyDescent="0.3">
      <c r="A95" s="57" t="s">
        <v>87</v>
      </c>
      <c r="B95" s="49"/>
      <c r="C95" s="49"/>
      <c r="D95" s="49"/>
      <c r="E95" s="102">
        <f>SUM(E88:E94)</f>
        <v>120760</v>
      </c>
      <c r="F95" s="67">
        <f>SUM(F88:F94)</f>
        <v>118250</v>
      </c>
      <c r="G95" s="79">
        <f>SUM(G88:G94)</f>
        <v>105691.54000000001</v>
      </c>
    </row>
    <row r="96" spans="1:9" x14ac:dyDescent="0.3">
      <c r="A96" s="49"/>
      <c r="B96" s="49"/>
      <c r="C96" s="49"/>
      <c r="D96" s="49"/>
      <c r="E96" s="102"/>
      <c r="F96" s="67"/>
      <c r="G96" s="79"/>
    </row>
    <row r="97" spans="1:8" x14ac:dyDescent="0.3">
      <c r="A97" s="9" t="s">
        <v>88</v>
      </c>
      <c r="B97" s="49"/>
      <c r="C97" s="49"/>
      <c r="D97" s="49"/>
      <c r="E97" s="102"/>
      <c r="F97" s="67"/>
      <c r="G97" s="79"/>
    </row>
    <row r="98" spans="1:8" x14ac:dyDescent="0.3">
      <c r="A98" s="132" t="s">
        <v>220</v>
      </c>
      <c r="B98" s="49"/>
      <c r="C98" s="49"/>
      <c r="D98" s="49"/>
      <c r="E98" s="116">
        <v>0</v>
      </c>
      <c r="F98" s="127">
        <v>2500</v>
      </c>
      <c r="G98" s="114"/>
    </row>
    <row r="99" spans="1:8" x14ac:dyDescent="0.3">
      <c r="A99" s="132" t="s">
        <v>70</v>
      </c>
      <c r="B99" s="49"/>
      <c r="C99" s="49"/>
      <c r="D99" s="49"/>
      <c r="E99" s="116">
        <v>500</v>
      </c>
      <c r="F99" s="127">
        <v>850</v>
      </c>
      <c r="G99" s="114">
        <v>1919.4</v>
      </c>
    </row>
    <row r="100" spans="1:8" x14ac:dyDescent="0.3">
      <c r="A100" s="132" t="s">
        <v>222</v>
      </c>
      <c r="B100" s="49"/>
      <c r="C100" s="49"/>
      <c r="D100" s="49"/>
      <c r="E100" s="94">
        <v>400</v>
      </c>
      <c r="F100" s="127">
        <v>250</v>
      </c>
      <c r="G100" s="114"/>
    </row>
    <row r="101" spans="1:8" x14ac:dyDescent="0.3">
      <c r="A101" s="132" t="s">
        <v>94</v>
      </c>
      <c r="B101" s="49"/>
      <c r="C101" s="49"/>
      <c r="D101" s="49"/>
      <c r="E101" s="94">
        <v>1200</v>
      </c>
      <c r="F101" s="77">
        <v>1200</v>
      </c>
      <c r="G101" s="79">
        <v>948.64</v>
      </c>
    </row>
    <row r="102" spans="1:8" x14ac:dyDescent="0.3">
      <c r="A102" s="132" t="s">
        <v>194</v>
      </c>
      <c r="B102" s="49"/>
      <c r="C102" s="49"/>
      <c r="D102" s="49"/>
      <c r="E102" s="94">
        <v>6000</v>
      </c>
      <c r="F102" s="77">
        <v>6000</v>
      </c>
      <c r="G102" s="79">
        <v>4335.05</v>
      </c>
    </row>
    <row r="103" spans="1:8" x14ac:dyDescent="0.3">
      <c r="A103" s="132" t="s">
        <v>95</v>
      </c>
      <c r="B103" s="49"/>
      <c r="C103" s="49"/>
      <c r="D103" s="49"/>
      <c r="E103" s="94">
        <v>1000</v>
      </c>
      <c r="F103" s="77">
        <v>1000</v>
      </c>
      <c r="G103" s="79"/>
      <c r="H103" t="s">
        <v>221</v>
      </c>
    </row>
    <row r="104" spans="1:8" x14ac:dyDescent="0.3">
      <c r="A104" s="132" t="s">
        <v>193</v>
      </c>
      <c r="B104" s="49"/>
      <c r="C104" s="49"/>
      <c r="D104" s="49"/>
      <c r="E104" s="94">
        <v>850</v>
      </c>
      <c r="F104" s="77">
        <v>850</v>
      </c>
      <c r="G104" s="79">
        <v>335.55</v>
      </c>
    </row>
    <row r="105" spans="1:8" x14ac:dyDescent="0.3">
      <c r="A105" s="132" t="s">
        <v>99</v>
      </c>
      <c r="B105" s="49"/>
      <c r="C105" s="49"/>
      <c r="D105" s="49"/>
      <c r="E105" s="94">
        <v>3000</v>
      </c>
      <c r="F105" s="77">
        <v>3000</v>
      </c>
      <c r="G105" s="79">
        <v>1671.62</v>
      </c>
    </row>
    <row r="106" spans="1:8" x14ac:dyDescent="0.3">
      <c r="A106" s="132" t="s">
        <v>97</v>
      </c>
      <c r="B106" s="126">
        <v>30</v>
      </c>
      <c r="C106" s="125">
        <v>150</v>
      </c>
      <c r="D106" s="49"/>
      <c r="E106" s="94">
        <f>B106*C106</f>
        <v>4500</v>
      </c>
      <c r="F106" s="77">
        <v>3000</v>
      </c>
      <c r="G106" s="79">
        <v>4291</v>
      </c>
    </row>
    <row r="107" spans="1:8" x14ac:dyDescent="0.3">
      <c r="A107" s="132" t="s">
        <v>190</v>
      </c>
      <c r="B107" s="49"/>
      <c r="C107" s="49"/>
      <c r="D107" s="49"/>
      <c r="E107" s="94">
        <v>100</v>
      </c>
      <c r="F107" s="77">
        <v>0</v>
      </c>
      <c r="G107" s="79"/>
    </row>
    <row r="108" spans="1:8" x14ac:dyDescent="0.3">
      <c r="A108" s="132" t="s">
        <v>90</v>
      </c>
      <c r="B108" s="49"/>
      <c r="C108" s="49"/>
      <c r="D108" s="49"/>
      <c r="E108" s="94">
        <v>400</v>
      </c>
      <c r="F108" s="77">
        <v>300</v>
      </c>
      <c r="G108" s="79">
        <v>348.77</v>
      </c>
    </row>
    <row r="109" spans="1:8" x14ac:dyDescent="0.3">
      <c r="A109" s="132" t="s">
        <v>92</v>
      </c>
      <c r="B109" s="49"/>
      <c r="C109" s="49"/>
      <c r="D109" s="49"/>
      <c r="E109" s="94">
        <v>400</v>
      </c>
      <c r="F109" s="77">
        <v>300</v>
      </c>
      <c r="G109" s="79">
        <v>22.88</v>
      </c>
    </row>
    <row r="110" spans="1:8" x14ac:dyDescent="0.3">
      <c r="A110" s="132" t="s">
        <v>178</v>
      </c>
      <c r="B110" s="49"/>
      <c r="C110" s="49"/>
      <c r="D110" s="49"/>
      <c r="E110" s="94">
        <v>400</v>
      </c>
      <c r="F110" s="77">
        <v>300</v>
      </c>
      <c r="G110" s="79">
        <v>342.28</v>
      </c>
    </row>
    <row r="111" spans="1:8" x14ac:dyDescent="0.3">
      <c r="A111" s="132" t="s">
        <v>226</v>
      </c>
      <c r="B111" s="49"/>
      <c r="C111" s="49"/>
      <c r="D111" s="49"/>
      <c r="E111" s="94">
        <v>1000</v>
      </c>
      <c r="F111" s="77">
        <v>1000</v>
      </c>
      <c r="G111" s="79">
        <v>1072.5</v>
      </c>
    </row>
    <row r="112" spans="1:8" x14ac:dyDescent="0.3">
      <c r="A112" s="132" t="s">
        <v>207</v>
      </c>
      <c r="B112" s="49"/>
      <c r="C112" s="49"/>
      <c r="D112" s="49"/>
      <c r="E112" s="95">
        <v>700</v>
      </c>
      <c r="F112" s="81">
        <v>900</v>
      </c>
      <c r="G112" s="82">
        <v>2382.4</v>
      </c>
    </row>
    <row r="113" spans="1:7" x14ac:dyDescent="0.3">
      <c r="A113" s="9" t="s">
        <v>106</v>
      </c>
      <c r="B113" s="49"/>
      <c r="C113" s="49"/>
      <c r="D113" s="49"/>
      <c r="E113" s="102">
        <f>SUM(E98:E112)</f>
        <v>20450</v>
      </c>
      <c r="F113" s="67">
        <f>SUM(F98:F112)</f>
        <v>21450</v>
      </c>
      <c r="G113" s="66">
        <f>SUM(G98:G112)</f>
        <v>17670.09</v>
      </c>
    </row>
    <row r="114" spans="1:7" x14ac:dyDescent="0.3">
      <c r="A114" s="9"/>
      <c r="B114" s="49"/>
      <c r="C114" s="49"/>
      <c r="D114" s="49"/>
      <c r="E114" s="102"/>
      <c r="F114" s="67"/>
      <c r="G114" s="79"/>
    </row>
    <row r="115" spans="1:7" x14ac:dyDescent="0.3">
      <c r="A115" s="9" t="s">
        <v>107</v>
      </c>
      <c r="B115" s="49"/>
      <c r="C115" s="49"/>
      <c r="D115" s="49"/>
      <c r="E115" s="102"/>
      <c r="F115" s="67"/>
      <c r="G115" s="79"/>
    </row>
    <row r="116" spans="1:7" x14ac:dyDescent="0.3">
      <c r="A116" s="132" t="s">
        <v>112</v>
      </c>
      <c r="B116" s="49"/>
      <c r="C116" s="49"/>
      <c r="D116" s="49"/>
      <c r="E116" s="94">
        <v>400</v>
      </c>
      <c r="F116" s="77">
        <v>400</v>
      </c>
      <c r="G116" s="79"/>
    </row>
    <row r="117" spans="1:7" x14ac:dyDescent="0.3">
      <c r="A117" s="132" t="s">
        <v>237</v>
      </c>
      <c r="B117" s="49"/>
      <c r="C117" s="49"/>
      <c r="D117" s="49"/>
      <c r="E117" s="94"/>
      <c r="F117" s="77"/>
      <c r="G117" s="79"/>
    </row>
    <row r="118" spans="1:7" x14ac:dyDescent="0.3">
      <c r="A118" s="132" t="s">
        <v>108</v>
      </c>
      <c r="B118" s="49"/>
      <c r="C118" s="49"/>
      <c r="D118" s="49"/>
      <c r="E118" s="94">
        <v>4000</v>
      </c>
      <c r="F118" s="77">
        <v>4000</v>
      </c>
      <c r="G118" s="79">
        <v>4000</v>
      </c>
    </row>
    <row r="119" spans="1:7" x14ac:dyDescent="0.3">
      <c r="A119" s="132" t="s">
        <v>114</v>
      </c>
      <c r="B119" s="49"/>
      <c r="C119" s="49"/>
      <c r="D119" s="49"/>
      <c r="E119" s="116">
        <v>3000</v>
      </c>
      <c r="F119" s="127">
        <v>3000</v>
      </c>
      <c r="G119" s="114">
        <v>3290.45</v>
      </c>
    </row>
    <row r="120" spans="1:7" x14ac:dyDescent="0.3">
      <c r="A120" s="132" t="s">
        <v>113</v>
      </c>
      <c r="B120" s="49"/>
      <c r="C120" s="49"/>
      <c r="D120" s="49"/>
      <c r="E120" s="94">
        <v>400</v>
      </c>
      <c r="F120" s="77">
        <v>400</v>
      </c>
      <c r="G120" s="79">
        <v>100</v>
      </c>
    </row>
    <row r="121" spans="1:7" x14ac:dyDescent="0.3">
      <c r="A121" s="132" t="s">
        <v>238</v>
      </c>
      <c r="B121" s="49"/>
      <c r="C121" s="49"/>
      <c r="D121" s="49"/>
      <c r="E121" s="94"/>
      <c r="F121" s="77"/>
    </row>
    <row r="122" spans="1:7" x14ac:dyDescent="0.3">
      <c r="A122" s="132" t="s">
        <v>109</v>
      </c>
      <c r="B122" s="49"/>
      <c r="C122" s="49"/>
      <c r="D122" s="49"/>
      <c r="E122" s="94">
        <v>7950</v>
      </c>
      <c r="F122" s="77">
        <v>7950</v>
      </c>
      <c r="G122" s="79">
        <v>7950</v>
      </c>
    </row>
    <row r="123" spans="1:7" x14ac:dyDescent="0.3">
      <c r="A123" s="132" t="s">
        <v>239</v>
      </c>
      <c r="B123" s="49"/>
      <c r="C123" s="49"/>
      <c r="D123" s="49"/>
      <c r="E123" s="94"/>
      <c r="F123" s="77"/>
      <c r="G123" s="79"/>
    </row>
    <row r="124" spans="1:7" x14ac:dyDescent="0.3">
      <c r="A124" s="132" t="s">
        <v>182</v>
      </c>
      <c r="B124" s="49"/>
      <c r="C124" s="49"/>
      <c r="D124" s="49"/>
      <c r="E124" s="95">
        <v>4000</v>
      </c>
      <c r="F124" s="81">
        <v>4000</v>
      </c>
      <c r="G124" s="82">
        <v>3302.45</v>
      </c>
    </row>
    <row r="125" spans="1:7" x14ac:dyDescent="0.3">
      <c r="A125" s="9" t="s">
        <v>115</v>
      </c>
      <c r="B125" s="49"/>
      <c r="C125" s="49"/>
      <c r="D125" s="49"/>
      <c r="E125" s="102">
        <f>SUM(E116:E124)</f>
        <v>19750</v>
      </c>
      <c r="F125" s="67">
        <f>SUM(F116:F124)</f>
        <v>19750</v>
      </c>
      <c r="G125" s="79">
        <f>SUM(G116:G124)</f>
        <v>18642.900000000001</v>
      </c>
    </row>
    <row r="126" spans="1:7" x14ac:dyDescent="0.3">
      <c r="A126" s="49"/>
      <c r="B126" s="49"/>
      <c r="C126" s="49"/>
      <c r="D126" s="49"/>
      <c r="E126" s="102"/>
      <c r="F126" s="67"/>
      <c r="G126" s="79"/>
    </row>
    <row r="127" spans="1:7" x14ac:dyDescent="0.3">
      <c r="A127" s="9" t="s">
        <v>116</v>
      </c>
      <c r="B127" s="49"/>
      <c r="C127" s="49"/>
      <c r="D127" s="49"/>
      <c r="E127" s="102"/>
      <c r="F127" s="67"/>
      <c r="G127" s="79"/>
    </row>
    <row r="128" spans="1:7" x14ac:dyDescent="0.3">
      <c r="A128" s="132" t="s">
        <v>118</v>
      </c>
      <c r="B128" s="49"/>
      <c r="C128" s="49"/>
      <c r="D128" s="49"/>
      <c r="E128" s="116">
        <v>6000</v>
      </c>
      <c r="F128" s="127">
        <v>0</v>
      </c>
      <c r="G128" s="114">
        <v>4200</v>
      </c>
    </row>
    <row r="129" spans="1:7" x14ac:dyDescent="0.3">
      <c r="A129" s="132" t="s">
        <v>212</v>
      </c>
      <c r="B129" s="49"/>
      <c r="D129" s="119"/>
      <c r="E129" s="94">
        <v>19200</v>
      </c>
      <c r="F129" s="77">
        <v>25800</v>
      </c>
      <c r="G129" s="79">
        <v>19689.55</v>
      </c>
    </row>
    <row r="130" spans="1:7" x14ac:dyDescent="0.3">
      <c r="A130" s="132" t="s">
        <v>117</v>
      </c>
      <c r="B130" s="49"/>
      <c r="D130" s="119"/>
      <c r="E130" s="95">
        <v>35676</v>
      </c>
      <c r="F130" s="81">
        <v>43200</v>
      </c>
      <c r="G130" s="82">
        <v>39417.78</v>
      </c>
    </row>
    <row r="131" spans="1:7" x14ac:dyDescent="0.3">
      <c r="A131" s="9" t="s">
        <v>183</v>
      </c>
      <c r="B131" s="49"/>
      <c r="C131" s="49"/>
      <c r="D131" s="49"/>
      <c r="E131" s="102">
        <f>SUM(E128:E130)</f>
        <v>60876</v>
      </c>
      <c r="F131" s="67">
        <f>SUM(F128:F130)</f>
        <v>69000</v>
      </c>
      <c r="G131" s="79">
        <f>SUM(G128:G130)</f>
        <v>63307.33</v>
      </c>
    </row>
    <row r="132" spans="1:7" x14ac:dyDescent="0.3">
      <c r="A132" s="49" t="s">
        <v>120</v>
      </c>
      <c r="B132" s="49"/>
      <c r="C132" s="49"/>
      <c r="D132" s="49"/>
      <c r="E132" s="102"/>
      <c r="F132" s="67"/>
      <c r="G132" s="79"/>
    </row>
    <row r="133" spans="1:7" x14ac:dyDescent="0.3">
      <c r="A133" s="16" t="s">
        <v>242</v>
      </c>
      <c r="B133" s="49"/>
      <c r="C133" s="49"/>
      <c r="D133" s="49"/>
      <c r="E133" s="102"/>
      <c r="F133" s="67"/>
      <c r="G133" s="79" t="s">
        <v>10</v>
      </c>
    </row>
    <row r="134" spans="1:7" x14ac:dyDescent="0.3">
      <c r="A134" s="132" t="s">
        <v>209</v>
      </c>
      <c r="B134" s="49"/>
      <c r="C134" s="49"/>
      <c r="D134" s="49"/>
      <c r="E134" s="102">
        <f>E47</f>
        <v>19225</v>
      </c>
      <c r="F134" s="128">
        <f>F46</f>
        <v>18850</v>
      </c>
      <c r="G134" s="79">
        <v>17861.64</v>
      </c>
    </row>
    <row r="135" spans="1:7" x14ac:dyDescent="0.3">
      <c r="A135" s="132" t="s">
        <v>225</v>
      </c>
      <c r="B135" s="49"/>
      <c r="C135" s="49"/>
      <c r="D135" s="49"/>
      <c r="E135" s="102">
        <v>2000</v>
      </c>
      <c r="F135" s="67">
        <f>F51</f>
        <v>1000</v>
      </c>
      <c r="G135" s="79">
        <v>1929.8</v>
      </c>
    </row>
    <row r="136" spans="1:7" x14ac:dyDescent="0.3">
      <c r="A136" s="132" t="s">
        <v>243</v>
      </c>
      <c r="B136" s="49"/>
      <c r="C136" s="49"/>
      <c r="D136" s="49"/>
      <c r="E136" s="102"/>
      <c r="F136" s="67"/>
      <c r="G136" s="79"/>
    </row>
    <row r="137" spans="1:7" x14ac:dyDescent="0.3">
      <c r="A137" s="103" t="s">
        <v>124</v>
      </c>
      <c r="B137" s="49"/>
      <c r="C137" s="49"/>
      <c r="D137" s="49"/>
      <c r="E137" s="129">
        <v>0</v>
      </c>
      <c r="F137" s="130">
        <v>0</v>
      </c>
      <c r="G137" s="124">
        <v>19922.78</v>
      </c>
    </row>
    <row r="138" spans="1:7" x14ac:dyDescent="0.3">
      <c r="A138" s="16" t="s">
        <v>125</v>
      </c>
      <c r="B138" s="49"/>
      <c r="C138" s="49"/>
      <c r="D138" s="49"/>
      <c r="E138" s="94">
        <f>SUM(E134:E137)</f>
        <v>21225</v>
      </c>
      <c r="F138" s="77">
        <f>SUM(F134:F137)</f>
        <v>19850</v>
      </c>
      <c r="G138" s="94">
        <f>SUM(G134:G137)</f>
        <v>39714.22</v>
      </c>
    </row>
    <row r="139" spans="1:7" x14ac:dyDescent="0.3">
      <c r="A139" s="48"/>
      <c r="B139" s="49"/>
      <c r="C139" s="49"/>
      <c r="D139" s="49"/>
      <c r="E139" s="94"/>
      <c r="F139" s="77"/>
      <c r="G139" s="68"/>
    </row>
    <row r="140" spans="1:7" ht="16.2" thickBot="1" x14ac:dyDescent="0.35">
      <c r="A140" s="16" t="s">
        <v>126</v>
      </c>
      <c r="B140" s="49"/>
      <c r="C140" s="49"/>
      <c r="D140" s="49"/>
      <c r="E140" s="98">
        <f>E85+E95+E113+E125+E131+E138</f>
        <v>670931</v>
      </c>
      <c r="F140" s="86">
        <f>F85+F95+F113+F125+F131+F138</f>
        <v>640750</v>
      </c>
      <c r="G140" s="74">
        <f>G85+G95+G113+G125+G131+G138</f>
        <v>637112.42999999993</v>
      </c>
    </row>
    <row r="141" spans="1:7" ht="16.2" thickTop="1" x14ac:dyDescent="0.3">
      <c r="A141" s="48"/>
      <c r="B141" s="49"/>
      <c r="C141" s="49"/>
      <c r="D141" s="49"/>
      <c r="E141" s="94"/>
      <c r="F141" s="77"/>
      <c r="G141" s="68"/>
    </row>
    <row r="142" spans="1:7" x14ac:dyDescent="0.3">
      <c r="A142" s="48"/>
      <c r="B142" s="49"/>
      <c r="C142" s="49"/>
      <c r="D142" s="49"/>
      <c r="E142" s="94"/>
      <c r="F142" s="77"/>
      <c r="G142" s="68"/>
    </row>
    <row r="143" spans="1:7" x14ac:dyDescent="0.3">
      <c r="A143" s="16" t="s">
        <v>127</v>
      </c>
      <c r="B143" s="49"/>
      <c r="C143" s="49"/>
      <c r="D143" s="49"/>
      <c r="E143" s="94"/>
      <c r="F143" s="77"/>
      <c r="G143" s="68"/>
    </row>
    <row r="144" spans="1:7" ht="16.2" thickBot="1" x14ac:dyDescent="0.35">
      <c r="A144" s="16" t="s">
        <v>128</v>
      </c>
      <c r="B144" s="49"/>
      <c r="C144" s="49"/>
      <c r="D144" s="49"/>
      <c r="E144" s="98">
        <f>E53-E140</f>
        <v>11.5</v>
      </c>
      <c r="F144" s="86">
        <f>F53-F140-F141</f>
        <v>475</v>
      </c>
      <c r="G144" s="74">
        <f>G53-G140-G141</f>
        <v>-55059.479999999865</v>
      </c>
    </row>
    <row r="145" spans="1:7" ht="16.2" thickTop="1" x14ac:dyDescent="0.3">
      <c r="A145" s="48"/>
      <c r="B145" s="49"/>
      <c r="C145" s="49"/>
      <c r="D145" s="49"/>
      <c r="E145" s="94"/>
      <c r="F145" s="77"/>
      <c r="G145" s="68"/>
    </row>
    <row r="146" spans="1:7" ht="16.2" thickBot="1" x14ac:dyDescent="0.35">
      <c r="A146" s="104"/>
      <c r="B146" s="105"/>
      <c r="C146" s="105"/>
      <c r="D146" s="105"/>
      <c r="E146" s="109"/>
      <c r="F146" s="106"/>
      <c r="G146" s="107"/>
    </row>
    <row r="147" spans="1:7" ht="16.2" thickTop="1" x14ac:dyDescent="0.3">
      <c r="A147" s="19" t="s">
        <v>129</v>
      </c>
      <c r="B147" s="87"/>
      <c r="C147" s="87"/>
      <c r="D147" s="87"/>
      <c r="E147" s="99"/>
      <c r="F147" s="88"/>
      <c r="G147" s="71"/>
    </row>
    <row r="148" spans="1:7" x14ac:dyDescent="0.3">
      <c r="A148" s="48" t="s">
        <v>130</v>
      </c>
      <c r="B148" s="49"/>
      <c r="C148" s="49"/>
      <c r="D148" s="49"/>
      <c r="E148" s="94"/>
      <c r="F148" s="77"/>
      <c r="G148" s="68"/>
    </row>
    <row r="149" spans="1:7" x14ac:dyDescent="0.3">
      <c r="A149" s="89">
        <v>36800</v>
      </c>
      <c r="B149" s="49"/>
      <c r="C149" s="49"/>
      <c r="D149" s="49"/>
      <c r="E149" s="100"/>
      <c r="F149" s="65"/>
      <c r="G149" s="64">
        <v>67092.7</v>
      </c>
    </row>
    <row r="150" spans="1:7" x14ac:dyDescent="0.3">
      <c r="A150" s="89">
        <v>37165</v>
      </c>
      <c r="B150" s="49"/>
      <c r="C150" s="49"/>
      <c r="D150" s="49"/>
      <c r="E150" s="100"/>
      <c r="F150" s="65">
        <f>G163</f>
        <v>37011.14</v>
      </c>
      <c r="G150" s="64" t="s">
        <v>10</v>
      </c>
    </row>
    <row r="151" spans="1:7" x14ac:dyDescent="0.3">
      <c r="A151" s="89">
        <v>37530</v>
      </c>
      <c r="B151" s="49"/>
      <c r="C151" s="49"/>
      <c r="D151" s="49"/>
      <c r="E151" s="100">
        <f>F163</f>
        <v>35861.14</v>
      </c>
      <c r="F151" s="65" t="s">
        <v>10</v>
      </c>
      <c r="G151" s="64"/>
    </row>
    <row r="152" spans="1:7" x14ac:dyDescent="0.3">
      <c r="A152" s="48"/>
      <c r="B152" s="49"/>
      <c r="C152" s="49"/>
      <c r="D152" s="49"/>
      <c r="E152" s="94"/>
      <c r="F152" s="77"/>
      <c r="G152" s="68"/>
    </row>
    <row r="153" spans="1:7" x14ac:dyDescent="0.3">
      <c r="A153" s="16" t="s">
        <v>134</v>
      </c>
      <c r="B153" s="49"/>
      <c r="C153" s="49"/>
      <c r="D153" s="49"/>
      <c r="E153" s="94"/>
      <c r="F153" s="77"/>
      <c r="G153" s="68"/>
    </row>
    <row r="154" spans="1:7" x14ac:dyDescent="0.3">
      <c r="A154" s="48" t="str">
        <f>$A$26</f>
        <v>FY 2000-2001</v>
      </c>
      <c r="B154" s="63">
        <f>B26</f>
        <v>18500</v>
      </c>
      <c r="C154" s="62">
        <f>C45</f>
        <v>0.9</v>
      </c>
      <c r="D154" s="62"/>
      <c r="E154" s="132"/>
      <c r="F154" s="75"/>
      <c r="G154" s="68">
        <v>17861.64</v>
      </c>
    </row>
    <row r="155" spans="1:7" x14ac:dyDescent="0.3">
      <c r="A155" s="48" t="str">
        <f>$A$27</f>
        <v>FY 2001-2002</v>
      </c>
      <c r="B155" s="63">
        <f>B27</f>
        <v>18850</v>
      </c>
      <c r="C155" s="62">
        <f>C46</f>
        <v>1</v>
      </c>
      <c r="D155" s="62"/>
      <c r="E155" s="132"/>
      <c r="F155" s="75">
        <f>B155*C155</f>
        <v>18850</v>
      </c>
      <c r="G155" s="68"/>
    </row>
    <row r="156" spans="1:7" x14ac:dyDescent="0.3">
      <c r="A156" s="48" t="str">
        <f>$A$28</f>
        <v>FY 2002-2003</v>
      </c>
      <c r="B156" s="63">
        <f>B28</f>
        <v>19225</v>
      </c>
      <c r="C156" s="62">
        <f>C47</f>
        <v>1</v>
      </c>
      <c r="D156" s="62"/>
      <c r="E156" s="133">
        <f>B156*C156</f>
        <v>19225</v>
      </c>
      <c r="F156" s="90"/>
      <c r="G156" s="71"/>
    </row>
    <row r="157" spans="1:7" x14ac:dyDescent="0.3">
      <c r="A157" s="48" t="s">
        <v>135</v>
      </c>
      <c r="B157" s="49"/>
      <c r="C157" s="49"/>
      <c r="D157" s="49"/>
      <c r="E157" s="94">
        <f>SUM(E151:E156)</f>
        <v>55086.14</v>
      </c>
      <c r="F157" s="77">
        <f>SUM(F150:F155)</f>
        <v>55861.14</v>
      </c>
      <c r="G157" s="68">
        <f>SUM(G149:G154)</f>
        <v>84954.34</v>
      </c>
    </row>
    <row r="158" spans="1:7" x14ac:dyDescent="0.3">
      <c r="A158" s="48"/>
      <c r="B158" s="49"/>
      <c r="C158" s="49"/>
      <c r="D158" s="49"/>
      <c r="E158" s="94"/>
      <c r="F158" s="77"/>
      <c r="G158" s="68"/>
    </row>
    <row r="159" spans="1:7" x14ac:dyDescent="0.3">
      <c r="A159" s="16" t="s">
        <v>136</v>
      </c>
      <c r="B159" s="49"/>
      <c r="C159" s="49"/>
      <c r="D159" s="49"/>
      <c r="E159" s="94"/>
      <c r="F159" s="77"/>
      <c r="G159" s="68"/>
    </row>
    <row r="160" spans="1:7" x14ac:dyDescent="0.3">
      <c r="A160" s="48" t="s">
        <v>195</v>
      </c>
      <c r="B160" s="63">
        <v>50</v>
      </c>
      <c r="C160" s="62">
        <v>450</v>
      </c>
      <c r="D160" s="62"/>
      <c r="E160" s="94"/>
      <c r="F160" s="77"/>
      <c r="G160" s="68">
        <v>47943.199999999997</v>
      </c>
    </row>
    <row r="161" spans="1:7" x14ac:dyDescent="0.3">
      <c r="A161" s="48" t="s">
        <v>224</v>
      </c>
      <c r="B161" s="120">
        <v>50</v>
      </c>
      <c r="C161" s="76">
        <v>400</v>
      </c>
      <c r="D161" s="62"/>
      <c r="E161" s="94"/>
      <c r="F161" s="77">
        <f>B161*C161</f>
        <v>20000</v>
      </c>
      <c r="G161" s="68"/>
    </row>
    <row r="162" spans="1:7" x14ac:dyDescent="0.3">
      <c r="A162" s="48" t="s">
        <v>244</v>
      </c>
      <c r="B162" s="120">
        <v>50</v>
      </c>
      <c r="C162" s="76">
        <v>350</v>
      </c>
      <c r="D162" s="62"/>
      <c r="E162" s="97">
        <f>B162*C162</f>
        <v>17500</v>
      </c>
      <c r="F162" s="84"/>
      <c r="G162" s="71"/>
    </row>
    <row r="163" spans="1:7" ht="16.2" thickBot="1" x14ac:dyDescent="0.35">
      <c r="A163" s="16" t="s">
        <v>140</v>
      </c>
      <c r="B163" s="49"/>
      <c r="C163" s="49"/>
      <c r="D163" s="49"/>
      <c r="E163" s="98">
        <f>E157-E162</f>
        <v>37586.14</v>
      </c>
      <c r="F163" s="86">
        <f>F157-F161</f>
        <v>35861.14</v>
      </c>
      <c r="G163" s="74">
        <f>G157-G160</f>
        <v>37011.14</v>
      </c>
    </row>
    <row r="164" spans="1:7" ht="16.2" thickTop="1" x14ac:dyDescent="0.3">
      <c r="A164" s="16"/>
      <c r="B164" s="49"/>
      <c r="C164" s="49"/>
      <c r="D164" s="49"/>
      <c r="E164" s="94"/>
      <c r="F164" s="77"/>
      <c r="G164" s="68"/>
    </row>
    <row r="165" spans="1:7" x14ac:dyDescent="0.3">
      <c r="A165" s="48"/>
      <c r="B165" s="49"/>
      <c r="C165" s="49"/>
      <c r="D165" s="49"/>
      <c r="E165" s="94"/>
      <c r="F165" s="77"/>
      <c r="G165" s="85"/>
    </row>
    <row r="166" spans="1:7" ht="16.2" thickBot="1" x14ac:dyDescent="0.35">
      <c r="A166" s="104"/>
      <c r="B166" s="105"/>
      <c r="C166" s="105"/>
      <c r="D166" s="105"/>
      <c r="E166" s="109"/>
      <c r="F166" s="106"/>
      <c r="G166" s="110"/>
    </row>
    <row r="167" spans="1:7" ht="16.2" thickTop="1" x14ac:dyDescent="0.3">
      <c r="A167" s="19" t="s">
        <v>143</v>
      </c>
      <c r="B167" s="87"/>
      <c r="C167" s="87"/>
      <c r="D167" s="87"/>
      <c r="E167" s="99"/>
      <c r="F167" s="88"/>
      <c r="G167" s="93"/>
    </row>
    <row r="168" spans="1:7" x14ac:dyDescent="0.3">
      <c r="A168" s="48"/>
      <c r="B168" s="49"/>
      <c r="C168" s="49"/>
      <c r="D168" s="49"/>
      <c r="E168" s="94"/>
      <c r="F168" s="77"/>
      <c r="G168" s="85"/>
    </row>
    <row r="169" spans="1:7" x14ac:dyDescent="0.3">
      <c r="A169" s="48" t="s">
        <v>144</v>
      </c>
      <c r="B169" s="49"/>
      <c r="C169" s="49"/>
      <c r="D169" s="49"/>
      <c r="E169" s="100">
        <f>C28</f>
        <v>23.3</v>
      </c>
      <c r="F169" s="65">
        <f>C27</f>
        <v>22.75</v>
      </c>
      <c r="G169" s="64">
        <f>C26</f>
        <v>22.5</v>
      </c>
    </row>
    <row r="170" spans="1:7" x14ac:dyDescent="0.3">
      <c r="A170" s="48"/>
      <c r="B170" s="49"/>
      <c r="C170" s="49"/>
      <c r="D170" s="49"/>
      <c r="E170" s="94"/>
      <c r="F170" s="77"/>
      <c r="G170" s="85"/>
    </row>
    <row r="171" spans="1:7" x14ac:dyDescent="0.3">
      <c r="A171" s="48" t="s">
        <v>146</v>
      </c>
      <c r="B171" s="49"/>
      <c r="C171" s="49"/>
      <c r="D171" s="49"/>
      <c r="E171" s="102">
        <f>C42</f>
        <v>3.2</v>
      </c>
      <c r="F171" s="67">
        <f>C40</f>
        <v>2.75</v>
      </c>
      <c r="G171" s="79">
        <f>C38</f>
        <v>2.75</v>
      </c>
    </row>
    <row r="172" spans="1:7" x14ac:dyDescent="0.3">
      <c r="A172" s="48"/>
      <c r="B172" s="49"/>
      <c r="C172" s="49"/>
      <c r="D172" s="49"/>
      <c r="E172" s="102"/>
      <c r="F172" s="67"/>
      <c r="G172" s="79"/>
    </row>
    <row r="173" spans="1:7" x14ac:dyDescent="0.3">
      <c r="A173" s="48" t="s">
        <v>147</v>
      </c>
      <c r="B173" s="49"/>
      <c r="C173" s="49"/>
      <c r="D173" s="49"/>
      <c r="E173" s="102">
        <f>C156</f>
        <v>1</v>
      </c>
      <c r="F173" s="67">
        <f>C155</f>
        <v>1</v>
      </c>
      <c r="G173" s="79">
        <f>C154</f>
        <v>0.9</v>
      </c>
    </row>
    <row r="174" spans="1:7" x14ac:dyDescent="0.3">
      <c r="A174" s="48"/>
      <c r="B174" s="49"/>
      <c r="C174" s="49"/>
      <c r="D174" s="49"/>
      <c r="E174" s="94"/>
      <c r="F174" s="77"/>
      <c r="G174" s="85"/>
    </row>
    <row r="175" spans="1:7" ht="16.2" thickBot="1" x14ac:dyDescent="0.35">
      <c r="A175" s="16" t="s">
        <v>149</v>
      </c>
      <c r="B175" s="49"/>
      <c r="C175" s="49"/>
      <c r="D175" s="49"/>
      <c r="E175" s="98">
        <f>SUM(E169:E173)</f>
        <v>27.5</v>
      </c>
      <c r="F175" s="86">
        <f>SUM(F169:F173)</f>
        <v>26.5</v>
      </c>
      <c r="G175" s="92">
        <f>SUM(G169:G173)</f>
        <v>26.15</v>
      </c>
    </row>
    <row r="176" spans="1:7" ht="16.8" thickTop="1" thickBot="1" x14ac:dyDescent="0.35">
      <c r="A176" s="104"/>
      <c r="B176" s="104"/>
      <c r="C176" s="104"/>
      <c r="D176" s="104"/>
      <c r="E176" s="109"/>
      <c r="F176" s="111"/>
      <c r="G176" s="104"/>
    </row>
    <row r="177" spans="1:7" ht="16.2" thickTop="1" x14ac:dyDescent="0.3">
      <c r="A177" s="48"/>
      <c r="B177" s="48"/>
      <c r="C177" s="48"/>
      <c r="D177" s="48"/>
      <c r="E177" s="48"/>
      <c r="F177" s="48"/>
      <c r="G177" s="48"/>
    </row>
    <row r="178" spans="1:7" x14ac:dyDescent="0.3">
      <c r="A178" s="48" t="s">
        <v>184</v>
      </c>
      <c r="B178" s="48"/>
      <c r="C178" s="48"/>
      <c r="D178" s="48"/>
      <c r="E178" s="48"/>
      <c r="F178" s="48"/>
      <c r="G178" s="48"/>
    </row>
    <row r="179" spans="1:7" x14ac:dyDescent="0.3">
      <c r="A179" s="89">
        <f>F2</f>
        <v>37395</v>
      </c>
      <c r="B179" s="48"/>
      <c r="C179" s="48"/>
      <c r="D179" s="48"/>
      <c r="E179" s="48"/>
      <c r="F179" s="48"/>
      <c r="G179" s="48"/>
    </row>
    <row r="180" spans="1:7" x14ac:dyDescent="0.3">
      <c r="A180" s="48" t="s">
        <v>249</v>
      </c>
    </row>
    <row r="181" spans="1:7" x14ac:dyDescent="0.3">
      <c r="A181" s="89">
        <v>37659</v>
      </c>
    </row>
  </sheetData>
  <mergeCells count="4">
    <mergeCell ref="A13:G13"/>
    <mergeCell ref="A14:G14"/>
    <mergeCell ref="A15:G15"/>
    <mergeCell ref="A16:G16"/>
  </mergeCells>
  <phoneticPr fontId="0" type="noConversion"/>
  <pageMargins left="0.75" right="0.75" top="1" bottom="1" header="0.5" footer="0.5"/>
  <pageSetup scale="74" fitToHeight="0" orientation="portrait" r:id="rId1"/>
  <headerFooter alignWithMargins="0">
    <oddFooter>&amp;L&amp;9&amp;F &amp;A&amp;C&amp;9&amp;P of &amp;N&amp;R&amp;9&amp;D &amp;T</oddFooter>
  </headerFooter>
  <rowBreaks count="3" manualBreakCount="3">
    <brk id="54" max="6" man="1"/>
    <brk id="95" max="6" man="1"/>
    <brk id="144"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55</vt:i4>
      </vt:variant>
    </vt:vector>
  </HeadingPairs>
  <TitlesOfParts>
    <vt:vector size="87" baseType="lpstr">
      <vt:lpstr>GF 96-97</vt:lpstr>
      <vt:lpstr>GF 97-98</vt:lpstr>
      <vt:lpstr>GF 97-98 Revised</vt:lpstr>
      <vt:lpstr>GF 98-99</vt:lpstr>
      <vt:lpstr>GF 99-00</vt:lpstr>
      <vt:lpstr>GF 99-00 Revision</vt:lpstr>
      <vt:lpstr>GF 00-01</vt:lpstr>
      <vt:lpstr>GF 01-02</vt:lpstr>
      <vt:lpstr>2002-03</vt:lpstr>
      <vt:lpstr>2003-2004</vt:lpstr>
      <vt:lpstr>2003-2004 Rev</vt:lpstr>
      <vt:lpstr>2004-2005</vt:lpstr>
      <vt:lpstr>2005-2006</vt:lpstr>
      <vt:lpstr>2005-2006 Rev</vt:lpstr>
      <vt:lpstr>2006-2007</vt:lpstr>
      <vt:lpstr>2007-2008</vt:lpstr>
      <vt:lpstr>2007-2008 REV</vt:lpstr>
      <vt:lpstr>2008-2009</vt:lpstr>
      <vt:lpstr>2008-2009 REV</vt:lpstr>
      <vt:lpstr>2009-2010</vt:lpstr>
      <vt:lpstr>2010-2011</vt:lpstr>
      <vt:lpstr>2011-2012</vt:lpstr>
      <vt:lpstr>2012-2013</vt:lpstr>
      <vt:lpstr>2013-2014</vt:lpstr>
      <vt:lpstr>2014-2015</vt:lpstr>
      <vt:lpstr>2015-2016</vt:lpstr>
      <vt:lpstr>2016-2017</vt:lpstr>
      <vt:lpstr>Worksheets</vt:lpstr>
      <vt:lpstr>2017 - 2018</vt:lpstr>
      <vt:lpstr>2018-2019</vt:lpstr>
      <vt:lpstr>2019-2020</vt:lpstr>
      <vt:lpstr>2020 - 2021</vt:lpstr>
      <vt:lpstr>'2002-03'!Print_Area</vt:lpstr>
      <vt:lpstr>'2003-2004'!Print_Area</vt:lpstr>
      <vt:lpstr>'2003-2004 Rev'!Print_Area</vt:lpstr>
      <vt:lpstr>'2004-2005'!Print_Area</vt:lpstr>
      <vt:lpstr>'2005-2006'!Print_Area</vt:lpstr>
      <vt:lpstr>'2005-2006 Rev'!Print_Area</vt:lpstr>
      <vt:lpstr>'2006-2007'!Print_Area</vt:lpstr>
      <vt:lpstr>'2007-2008'!Print_Area</vt:lpstr>
      <vt:lpstr>'2007-2008 REV'!Print_Area</vt:lpstr>
      <vt:lpstr>'2008-2009'!Print_Area</vt:lpstr>
      <vt:lpstr>'2008-2009 REV'!Print_Area</vt:lpstr>
      <vt:lpstr>'2009-2010'!Print_Area</vt:lpstr>
      <vt:lpstr>'2010-2011'!Print_Area</vt:lpstr>
      <vt:lpstr>'2013-2014'!Print_Area</vt:lpstr>
      <vt:lpstr>'2014-2015'!Print_Area</vt:lpstr>
      <vt:lpstr>'2017 - 2018'!Print_Area</vt:lpstr>
      <vt:lpstr>'2018-2019'!Print_Area</vt:lpstr>
      <vt:lpstr>'2019-2020'!Print_Area</vt:lpstr>
      <vt:lpstr>'GF 00-01'!Print_Area</vt:lpstr>
      <vt:lpstr>'GF 01-02'!Print_Area</vt:lpstr>
      <vt:lpstr>'GF 97-98'!Print_Area</vt:lpstr>
      <vt:lpstr>'GF 97-98 Revised'!Print_Area</vt:lpstr>
      <vt:lpstr>'GF 98-99'!Print_Area</vt:lpstr>
      <vt:lpstr>'GF 99-00'!Print_Area</vt:lpstr>
      <vt:lpstr>'GF 99-00 Revision'!Print_Area</vt:lpstr>
      <vt:lpstr>'GF 97-98'!Print_Area_MI</vt:lpstr>
      <vt:lpstr>'GF 97-98 Revised'!Print_Area_MI</vt:lpstr>
      <vt:lpstr>'2002-03'!Print_Titles</vt:lpstr>
      <vt:lpstr>'2003-2004'!Print_Titles</vt:lpstr>
      <vt:lpstr>'2003-2004 Rev'!Print_Titles</vt:lpstr>
      <vt:lpstr>'2004-2005'!Print_Titles</vt:lpstr>
      <vt:lpstr>'2005-2006 Rev'!Print_Titles</vt:lpstr>
      <vt:lpstr>'2006-2007'!Print_Titles</vt:lpstr>
      <vt:lpstr>'2007-2008'!Print_Titles</vt:lpstr>
      <vt:lpstr>'2007-2008 REV'!Print_Titles</vt:lpstr>
      <vt:lpstr>'2008-2009'!Print_Titles</vt:lpstr>
      <vt:lpstr>'2008-2009 REV'!Print_Titles</vt:lpstr>
      <vt:lpstr>'2009-2010'!Print_Titles</vt:lpstr>
      <vt:lpstr>'2010-2011'!Print_Titles</vt:lpstr>
      <vt:lpstr>'2011-2012'!Print_Titles</vt:lpstr>
      <vt:lpstr>'2012-2013'!Print_Titles</vt:lpstr>
      <vt:lpstr>'2013-2014'!Print_Titles</vt:lpstr>
      <vt:lpstr>'2016-2017'!Print_Titles</vt:lpstr>
      <vt:lpstr>'2017 - 2018'!Print_Titles</vt:lpstr>
      <vt:lpstr>'2018-2019'!Print_Titles</vt:lpstr>
      <vt:lpstr>'2019-2020'!Print_Titles</vt:lpstr>
      <vt:lpstr>'GF 00-01'!Print_Titles</vt:lpstr>
      <vt:lpstr>'GF 01-02'!Print_Titles</vt:lpstr>
      <vt:lpstr>'GF 97-98'!Print_Titles</vt:lpstr>
      <vt:lpstr>'GF 97-98 Revised'!Print_Titles</vt:lpstr>
      <vt:lpstr>'GF 98-99'!Print_Titles</vt:lpstr>
      <vt:lpstr>'GF 99-00'!Print_Titles</vt:lpstr>
      <vt:lpstr>'GF 99-00 Revision'!Print_Titles</vt:lpstr>
      <vt:lpstr>'GF 97-98 Revised'!RESERVES</vt:lpstr>
      <vt:lpstr>RESERVES</vt:lpstr>
    </vt:vector>
  </TitlesOfParts>
  <Company>Cal-Nev-Ha Kiwanis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Horton</dc:creator>
  <cp:lastModifiedBy>Mark McDonald</cp:lastModifiedBy>
  <cp:lastPrinted>2019-12-05T19:31:52Z</cp:lastPrinted>
  <dcterms:created xsi:type="dcterms:W3CDTF">1997-03-14T04:47:02Z</dcterms:created>
  <dcterms:modified xsi:type="dcterms:W3CDTF">2020-04-28T18:37:15Z</dcterms:modified>
</cp:coreProperties>
</file>