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iwanis\Audit &amp; Tax Returns\Audit RFP's &amp; Proposals\Audit Proposals FY 2017-18\"/>
    </mc:Choice>
  </mc:AlternateContent>
  <bookViews>
    <workbookView xWindow="0" yWindow="0" windowWidth="28800" windowHeight="12345" activeTab="1"/>
  </bookViews>
  <sheets>
    <sheet name="Bids Submitted" sheetId="1" r:id="rId1"/>
    <sheet name="Compariso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1" l="1"/>
  <c r="AB33" i="1"/>
  <c r="AA33" i="1"/>
  <c r="AA32" i="1"/>
  <c r="AA31" i="1"/>
  <c r="AA30" i="1"/>
  <c r="AA27" i="1"/>
  <c r="AA26" i="1"/>
  <c r="AA25" i="1"/>
  <c r="AA22" i="1"/>
  <c r="AA21" i="1"/>
  <c r="AC17" i="1"/>
  <c r="AC34" i="1" s="1"/>
  <c r="AB17" i="1"/>
  <c r="AA16" i="1"/>
  <c r="AA15" i="1"/>
  <c r="AA14" i="1"/>
  <c r="AA13" i="1"/>
  <c r="AA12" i="1"/>
  <c r="AA17" i="1" s="1"/>
  <c r="AA11" i="1"/>
  <c r="AA10" i="1"/>
  <c r="AE33" i="3" l="1"/>
  <c r="AE28" i="3"/>
  <c r="AF28" i="3" s="1"/>
  <c r="AE27" i="3"/>
  <c r="AF27" i="3" s="1"/>
  <c r="AE26" i="3"/>
  <c r="AF26" i="3" s="1"/>
  <c r="AE23" i="3"/>
  <c r="AF23" i="3" s="1"/>
  <c r="AE22" i="3"/>
  <c r="AF22" i="3" s="1"/>
  <c r="AE21" i="3"/>
  <c r="AF21" i="3" s="1"/>
  <c r="AE18" i="3"/>
  <c r="AF18" i="3" s="1"/>
  <c r="AE17" i="3"/>
  <c r="AE12" i="3"/>
  <c r="AF12" i="3" s="1"/>
  <c r="AE11" i="3"/>
  <c r="AF11" i="3" s="1"/>
  <c r="AE10" i="3"/>
  <c r="AF10" i="3" s="1"/>
  <c r="AE9" i="3"/>
  <c r="AF9" i="3" s="1"/>
  <c r="AE8" i="3"/>
  <c r="AF8" i="3" s="1"/>
  <c r="AE7" i="3"/>
  <c r="AF7" i="3" s="1"/>
  <c r="W37" i="1"/>
  <c r="W32" i="1"/>
  <c r="V32" i="1"/>
  <c r="V31" i="1"/>
  <c r="W31" i="1" s="1"/>
  <c r="W30" i="1"/>
  <c r="V30" i="1"/>
  <c r="V27" i="1"/>
  <c r="W27" i="1" s="1"/>
  <c r="W26" i="1"/>
  <c r="V26" i="1"/>
  <c r="V25" i="1"/>
  <c r="W25" i="1" s="1"/>
  <c r="W22" i="1"/>
  <c r="V22" i="1"/>
  <c r="V21" i="1"/>
  <c r="W21" i="1" s="1"/>
  <c r="V16" i="1"/>
  <c r="W16" i="1" s="1"/>
  <c r="W15" i="1"/>
  <c r="V15" i="1"/>
  <c r="V14" i="1"/>
  <c r="W14" i="1" s="1"/>
  <c r="W13" i="1"/>
  <c r="V13" i="1"/>
  <c r="V12" i="1"/>
  <c r="W12" i="1" s="1"/>
  <c r="W11" i="1"/>
  <c r="V11" i="1"/>
  <c r="V10" i="1"/>
  <c r="V17" i="1" s="1"/>
  <c r="AE35" i="3" l="1"/>
  <c r="AE29" i="3"/>
  <c r="AF17" i="3"/>
  <c r="AF29" i="3" s="1"/>
  <c r="AE6" i="3"/>
  <c r="W39" i="1"/>
  <c r="W33" i="1"/>
  <c r="X33" i="1"/>
  <c r="V33" i="1"/>
  <c r="W10" i="1"/>
  <c r="Q32" i="1"/>
  <c r="Q31" i="1"/>
  <c r="Q30" i="1"/>
  <c r="Q27" i="1"/>
  <c r="Q26" i="1"/>
  <c r="Q25" i="1"/>
  <c r="Q22" i="1"/>
  <c r="Q21" i="1"/>
  <c r="Q33" i="1" s="1"/>
  <c r="Q16" i="1"/>
  <c r="Q15" i="1"/>
  <c r="Q14" i="1"/>
  <c r="Q13" i="1"/>
  <c r="Q12" i="1"/>
  <c r="Q11" i="1"/>
  <c r="Q10" i="1"/>
  <c r="AE13" i="3" l="1"/>
  <c r="AF6" i="3"/>
  <c r="AF13" i="3" s="1"/>
  <c r="AF30" i="3" s="1"/>
  <c r="W17" i="1"/>
  <c r="X17" i="1"/>
  <c r="S17" i="1"/>
  <c r="S33" i="1"/>
  <c r="Q17" i="1"/>
  <c r="R33" i="1"/>
  <c r="R17" i="1"/>
  <c r="X33" i="3"/>
  <c r="W33" i="3"/>
  <c r="S33" i="3"/>
  <c r="R33" i="3"/>
  <c r="N33" i="3"/>
  <c r="M33" i="3"/>
  <c r="I33" i="3"/>
  <c r="H33" i="3"/>
  <c r="G28" i="3"/>
  <c r="H28" i="3" s="1"/>
  <c r="I28" i="3" s="1"/>
  <c r="G27" i="3"/>
  <c r="H27" i="3" s="1"/>
  <c r="I27" i="3" s="1"/>
  <c r="G26" i="3"/>
  <c r="H26" i="3" s="1"/>
  <c r="I26" i="3" s="1"/>
  <c r="G23" i="3"/>
  <c r="H23" i="3" s="1"/>
  <c r="I23" i="3" s="1"/>
  <c r="G22" i="3"/>
  <c r="H22" i="3" s="1"/>
  <c r="I22" i="3" s="1"/>
  <c r="G21" i="3"/>
  <c r="H21" i="3" s="1"/>
  <c r="I21" i="3" s="1"/>
  <c r="G18" i="3"/>
  <c r="H18" i="3" s="1"/>
  <c r="I18" i="3" s="1"/>
  <c r="G17" i="3"/>
  <c r="H17" i="3" s="1"/>
  <c r="I17" i="3" s="1"/>
  <c r="G12" i="3"/>
  <c r="H12" i="3" s="1"/>
  <c r="I12" i="3" s="1"/>
  <c r="G11" i="3"/>
  <c r="H11" i="3" s="1"/>
  <c r="I11" i="3" s="1"/>
  <c r="G10" i="3"/>
  <c r="H10" i="3" s="1"/>
  <c r="I10" i="3" s="1"/>
  <c r="G9" i="3"/>
  <c r="H9" i="3" s="1"/>
  <c r="I9" i="3" s="1"/>
  <c r="G8" i="3"/>
  <c r="H8" i="3" s="1"/>
  <c r="I8" i="3" s="1"/>
  <c r="G7" i="3"/>
  <c r="H7" i="3" s="1"/>
  <c r="G6" i="3"/>
  <c r="H6" i="3" s="1"/>
  <c r="I6" i="3" s="1"/>
  <c r="S34" i="1" l="1"/>
  <c r="H35" i="3"/>
  <c r="G13" i="3"/>
  <c r="G29" i="3"/>
  <c r="H29" i="3"/>
  <c r="I29" i="3"/>
  <c r="I7" i="3"/>
  <c r="I13" i="3" s="1"/>
  <c r="H13" i="3"/>
  <c r="D33" i="3"/>
  <c r="C33" i="3"/>
  <c r="B28" i="3"/>
  <c r="C28" i="3" s="1"/>
  <c r="D28" i="3" s="1"/>
  <c r="B27" i="3"/>
  <c r="C27" i="3" s="1"/>
  <c r="D27" i="3" s="1"/>
  <c r="B26" i="3"/>
  <c r="C26" i="3" s="1"/>
  <c r="D26" i="3" s="1"/>
  <c r="B23" i="3"/>
  <c r="C23" i="3" s="1"/>
  <c r="D23" i="3" s="1"/>
  <c r="B22" i="3"/>
  <c r="C22" i="3" s="1"/>
  <c r="D22" i="3" s="1"/>
  <c r="B21" i="3"/>
  <c r="C21" i="3" s="1"/>
  <c r="D21" i="3" s="1"/>
  <c r="B18" i="3"/>
  <c r="C18" i="3" s="1"/>
  <c r="D18" i="3" s="1"/>
  <c r="B17" i="3"/>
  <c r="C17" i="3" s="1"/>
  <c r="B12" i="3"/>
  <c r="C12" i="3" s="1"/>
  <c r="D12" i="3" s="1"/>
  <c r="B11" i="3"/>
  <c r="C11" i="3" s="1"/>
  <c r="D11" i="3" s="1"/>
  <c r="B10" i="3"/>
  <c r="C10" i="3" s="1"/>
  <c r="D10" i="3" s="1"/>
  <c r="B9" i="3"/>
  <c r="C9" i="3" s="1"/>
  <c r="D9" i="3" s="1"/>
  <c r="B8" i="3"/>
  <c r="C8" i="3" s="1"/>
  <c r="D8" i="3" s="1"/>
  <c r="B7" i="3"/>
  <c r="C7" i="3" s="1"/>
  <c r="D7" i="3" s="1"/>
  <c r="B6" i="3"/>
  <c r="I30" i="3" l="1"/>
  <c r="C35" i="3"/>
  <c r="B13" i="3"/>
  <c r="C29" i="3"/>
  <c r="D17" i="3"/>
  <c r="D29" i="3" s="1"/>
  <c r="B29" i="3"/>
  <c r="C6" i="3"/>
  <c r="C13" i="3" l="1"/>
  <c r="D6" i="3"/>
  <c r="D13" i="3" s="1"/>
  <c r="D30" i="3" s="1"/>
  <c r="V28" i="3" l="1"/>
  <c r="W28" i="3" s="1"/>
  <c r="X28" i="3" s="1"/>
  <c r="Q28" i="3"/>
  <c r="R28" i="3" s="1"/>
  <c r="S28" i="3" s="1"/>
  <c r="L28" i="3"/>
  <c r="M28" i="3" s="1"/>
  <c r="N28" i="3" s="1"/>
  <c r="V27" i="3"/>
  <c r="W27" i="3" s="1"/>
  <c r="X27" i="3" s="1"/>
  <c r="Q27" i="3"/>
  <c r="R27" i="3" s="1"/>
  <c r="S27" i="3" s="1"/>
  <c r="L27" i="3"/>
  <c r="M27" i="3" s="1"/>
  <c r="N27" i="3" s="1"/>
  <c r="V26" i="3"/>
  <c r="W26" i="3" s="1"/>
  <c r="X26" i="3" s="1"/>
  <c r="Q26" i="3"/>
  <c r="R26" i="3" s="1"/>
  <c r="S26" i="3" s="1"/>
  <c r="L26" i="3"/>
  <c r="M26" i="3" s="1"/>
  <c r="N26" i="3" s="1"/>
  <c r="V23" i="3"/>
  <c r="W23" i="3" s="1"/>
  <c r="X23" i="3" s="1"/>
  <c r="Q23" i="3"/>
  <c r="R23" i="3" s="1"/>
  <c r="S23" i="3" s="1"/>
  <c r="L23" i="3"/>
  <c r="M23" i="3" s="1"/>
  <c r="N23" i="3" s="1"/>
  <c r="V22" i="3"/>
  <c r="W22" i="3" s="1"/>
  <c r="X22" i="3" s="1"/>
  <c r="Q22" i="3"/>
  <c r="R22" i="3" s="1"/>
  <c r="S22" i="3" s="1"/>
  <c r="L22" i="3"/>
  <c r="M22" i="3" s="1"/>
  <c r="N22" i="3" s="1"/>
  <c r="V21" i="3"/>
  <c r="W21" i="3" s="1"/>
  <c r="X21" i="3" s="1"/>
  <c r="Q21" i="3"/>
  <c r="R21" i="3" s="1"/>
  <c r="S21" i="3" s="1"/>
  <c r="L21" i="3"/>
  <c r="M21" i="3" s="1"/>
  <c r="N21" i="3" s="1"/>
  <c r="V18" i="3"/>
  <c r="W18" i="3" s="1"/>
  <c r="X18" i="3" s="1"/>
  <c r="Q18" i="3"/>
  <c r="R18" i="3" s="1"/>
  <c r="S18" i="3" s="1"/>
  <c r="L18" i="3"/>
  <c r="M18" i="3" s="1"/>
  <c r="N18" i="3" s="1"/>
  <c r="V17" i="3"/>
  <c r="W17" i="3" s="1"/>
  <c r="Q17" i="3"/>
  <c r="R17" i="3" s="1"/>
  <c r="L17" i="3"/>
  <c r="V12" i="3"/>
  <c r="W12" i="3" s="1"/>
  <c r="X12" i="3" s="1"/>
  <c r="Q12" i="3"/>
  <c r="R12" i="3" s="1"/>
  <c r="S12" i="3" s="1"/>
  <c r="L12" i="3"/>
  <c r="M12" i="3" s="1"/>
  <c r="N12" i="3" s="1"/>
  <c r="V11" i="3"/>
  <c r="W11" i="3" s="1"/>
  <c r="X11" i="3" s="1"/>
  <c r="Q11" i="3"/>
  <c r="R11" i="3" s="1"/>
  <c r="S11" i="3" s="1"/>
  <c r="L11" i="3"/>
  <c r="M11" i="3" s="1"/>
  <c r="N11" i="3" s="1"/>
  <c r="V10" i="3"/>
  <c r="W10" i="3" s="1"/>
  <c r="X10" i="3" s="1"/>
  <c r="Q10" i="3"/>
  <c r="R10" i="3" s="1"/>
  <c r="S10" i="3" s="1"/>
  <c r="L10" i="3"/>
  <c r="M10" i="3" s="1"/>
  <c r="N10" i="3" s="1"/>
  <c r="V9" i="3"/>
  <c r="W9" i="3" s="1"/>
  <c r="X9" i="3" s="1"/>
  <c r="Q9" i="3"/>
  <c r="R9" i="3" s="1"/>
  <c r="S9" i="3" s="1"/>
  <c r="L9" i="3"/>
  <c r="M9" i="3" s="1"/>
  <c r="N9" i="3" s="1"/>
  <c r="V8" i="3"/>
  <c r="W8" i="3" s="1"/>
  <c r="X8" i="3" s="1"/>
  <c r="Q8" i="3"/>
  <c r="R8" i="3" s="1"/>
  <c r="S8" i="3" s="1"/>
  <c r="L8" i="3"/>
  <c r="V7" i="3"/>
  <c r="W7" i="3" s="1"/>
  <c r="X7" i="3" s="1"/>
  <c r="Q7" i="3"/>
  <c r="R7" i="3" s="1"/>
  <c r="S7" i="3" s="1"/>
  <c r="L7" i="3"/>
  <c r="M7" i="3" s="1"/>
  <c r="N7" i="3" s="1"/>
  <c r="V6" i="3"/>
  <c r="W6" i="3" s="1"/>
  <c r="Q6" i="3"/>
  <c r="R6" i="3" s="1"/>
  <c r="L6" i="3"/>
  <c r="M6" i="3" s="1"/>
  <c r="M35" i="3" l="1"/>
  <c r="R35" i="3"/>
  <c r="L29" i="3"/>
  <c r="L13" i="3"/>
  <c r="W35" i="3"/>
  <c r="N6" i="3"/>
  <c r="R13" i="3"/>
  <c r="S6" i="3"/>
  <c r="S13" i="3" s="1"/>
  <c r="X6" i="3"/>
  <c r="X13" i="3" s="1"/>
  <c r="W13" i="3"/>
  <c r="R29" i="3"/>
  <c r="S17" i="3"/>
  <c r="S29" i="3" s="1"/>
  <c r="X17" i="3"/>
  <c r="X29" i="3" s="1"/>
  <c r="W29" i="3"/>
  <c r="Q13" i="3"/>
  <c r="V29" i="3"/>
  <c r="M8" i="3"/>
  <c r="N8" i="3" s="1"/>
  <c r="V13" i="3"/>
  <c r="M17" i="3"/>
  <c r="Q29" i="3"/>
  <c r="N37" i="1"/>
  <c r="M37" i="1"/>
  <c r="M39" i="1" s="1"/>
  <c r="I37" i="1"/>
  <c r="H37" i="1"/>
  <c r="L32" i="1"/>
  <c r="M32" i="1" s="1"/>
  <c r="N32" i="1" s="1"/>
  <c r="L31" i="1"/>
  <c r="M31" i="1" s="1"/>
  <c r="N31" i="1" s="1"/>
  <c r="L30" i="1"/>
  <c r="M30" i="1" s="1"/>
  <c r="N30" i="1" s="1"/>
  <c r="L27" i="1"/>
  <c r="M27" i="1" s="1"/>
  <c r="N27" i="1" s="1"/>
  <c r="L26" i="1"/>
  <c r="M26" i="1" s="1"/>
  <c r="N26" i="1" s="1"/>
  <c r="L25" i="1"/>
  <c r="M25" i="1" s="1"/>
  <c r="N25" i="1" s="1"/>
  <c r="L22" i="1"/>
  <c r="M22" i="1" s="1"/>
  <c r="N22" i="1" s="1"/>
  <c r="L21" i="1"/>
  <c r="L16" i="1"/>
  <c r="M16" i="1" s="1"/>
  <c r="N16" i="1" s="1"/>
  <c r="L15" i="1"/>
  <c r="M15" i="1" s="1"/>
  <c r="N15" i="1" s="1"/>
  <c r="L14" i="1"/>
  <c r="M14" i="1" s="1"/>
  <c r="N14" i="1" s="1"/>
  <c r="L13" i="1"/>
  <c r="M13" i="1" s="1"/>
  <c r="N13" i="1" s="1"/>
  <c r="L12" i="1"/>
  <c r="M12" i="1" s="1"/>
  <c r="N12" i="1" s="1"/>
  <c r="L11" i="1"/>
  <c r="L10" i="1"/>
  <c r="M10" i="1" s="1"/>
  <c r="D37" i="1"/>
  <c r="C37" i="1"/>
  <c r="G32" i="1"/>
  <c r="H32" i="1" s="1"/>
  <c r="I32" i="1" s="1"/>
  <c r="G31" i="1"/>
  <c r="H31" i="1" s="1"/>
  <c r="I31" i="1" s="1"/>
  <c r="G30" i="1"/>
  <c r="H30" i="1" s="1"/>
  <c r="I30" i="1" s="1"/>
  <c r="G27" i="1"/>
  <c r="H27" i="1" s="1"/>
  <c r="I27" i="1" s="1"/>
  <c r="G26" i="1"/>
  <c r="H26" i="1" s="1"/>
  <c r="I26" i="1" s="1"/>
  <c r="G25" i="1"/>
  <c r="H25" i="1" s="1"/>
  <c r="I25" i="1" s="1"/>
  <c r="G22" i="1"/>
  <c r="H22" i="1" s="1"/>
  <c r="I22" i="1" s="1"/>
  <c r="G21" i="1"/>
  <c r="H21" i="1" s="1"/>
  <c r="I21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B31" i="1"/>
  <c r="C31" i="1" s="1"/>
  <c r="D31" i="1" s="1"/>
  <c r="B32" i="1"/>
  <c r="C32" i="1" s="1"/>
  <c r="D32" i="1" s="1"/>
  <c r="B30" i="1"/>
  <c r="C30" i="1" s="1"/>
  <c r="D30" i="1" s="1"/>
  <c r="B27" i="1"/>
  <c r="C27" i="1" s="1"/>
  <c r="D27" i="1" s="1"/>
  <c r="B26" i="1"/>
  <c r="C26" i="1" s="1"/>
  <c r="D26" i="1" s="1"/>
  <c r="B25" i="1"/>
  <c r="C25" i="1" s="1"/>
  <c r="D25" i="1" s="1"/>
  <c r="B22" i="1"/>
  <c r="C22" i="1" s="1"/>
  <c r="D22" i="1" s="1"/>
  <c r="B21" i="1"/>
  <c r="C21" i="1" s="1"/>
  <c r="S30" i="3" l="1"/>
  <c r="N17" i="3"/>
  <c r="N29" i="3" s="1"/>
  <c r="M29" i="3"/>
  <c r="N13" i="3"/>
  <c r="X30" i="3"/>
  <c r="M13" i="3"/>
  <c r="C39" i="1"/>
  <c r="H39" i="1"/>
  <c r="H17" i="1"/>
  <c r="L33" i="1"/>
  <c r="D21" i="1"/>
  <c r="D33" i="1" s="1"/>
  <c r="C33" i="1"/>
  <c r="B33" i="1"/>
  <c r="M21" i="1"/>
  <c r="N21" i="1" s="1"/>
  <c r="N33" i="1" s="1"/>
  <c r="G33" i="1"/>
  <c r="L17" i="1"/>
  <c r="M11" i="1"/>
  <c r="N11" i="1" s="1"/>
  <c r="M33" i="1"/>
  <c r="N10" i="1"/>
  <c r="I33" i="1"/>
  <c r="G17" i="1"/>
  <c r="H33" i="1"/>
  <c r="I10" i="1"/>
  <c r="I17" i="1" s="1"/>
  <c r="I34" i="1" l="1"/>
  <c r="N30" i="3"/>
  <c r="N17" i="1"/>
  <c r="N34" i="1" s="1"/>
  <c r="M17" i="1"/>
  <c r="B16" i="1" l="1"/>
  <c r="C16" i="1" s="1"/>
  <c r="D16" i="1" s="1"/>
  <c r="B15" i="1"/>
  <c r="C15" i="1" s="1"/>
  <c r="D15" i="1" s="1"/>
  <c r="B14" i="1"/>
  <c r="C14" i="1" s="1"/>
  <c r="D14" i="1" s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D17" i="1" l="1"/>
  <c r="D34" i="1" s="1"/>
  <c r="C17" i="1"/>
  <c r="B17" i="1"/>
</calcChain>
</file>

<file path=xl/sharedStrings.xml><?xml version="1.0" encoding="utf-8"?>
<sst xmlns="http://schemas.openxmlformats.org/spreadsheetml/2006/main" count="398" uniqueCount="52">
  <si>
    <t>General Fund</t>
  </si>
  <si>
    <t>MYN</t>
  </si>
  <si>
    <t>MYS</t>
  </si>
  <si>
    <t>Aktion Club</t>
  </si>
  <si>
    <t>Rose Float</t>
  </si>
  <si>
    <t>Club Officer Training</t>
  </si>
  <si>
    <t xml:space="preserve">District  </t>
  </si>
  <si>
    <t>KIWIN'S</t>
  </si>
  <si>
    <t>District Convention</t>
  </si>
  <si>
    <t>Key Club</t>
  </si>
  <si>
    <t>ICON</t>
  </si>
  <si>
    <t>Circle K</t>
  </si>
  <si>
    <t>Fall Training Conference</t>
  </si>
  <si>
    <t>SLP Audit Proposal</t>
  </si>
  <si>
    <t>Foundation</t>
  </si>
  <si>
    <t>Auditor</t>
  </si>
  <si>
    <t>Audit Fees</t>
  </si>
  <si>
    <t>Tax Return Fee</t>
  </si>
  <si>
    <t>CliftonLarsonAllen</t>
  </si>
  <si>
    <t>WINDES</t>
  </si>
  <si>
    <t>Allocation % of Audit Fee</t>
  </si>
  <si>
    <t>Price Paige &amp; Co</t>
  </si>
  <si>
    <t>Total Audit Cost</t>
  </si>
  <si>
    <t>Previous Years Comparison</t>
  </si>
  <si>
    <t>Goehner Accountancy</t>
  </si>
  <si>
    <t>Consulting &amp; advisory fees after 2 hours</t>
  </si>
  <si>
    <t>$12,500 - $13,500</t>
  </si>
  <si>
    <t>$2,600 -$3,100</t>
  </si>
  <si>
    <t>$11,500 -$12,500</t>
  </si>
  <si>
    <t>$3,500 -$4,000</t>
  </si>
  <si>
    <t>$12,000 -$13,000</t>
  </si>
  <si>
    <t>$95 -$295/hr</t>
  </si>
  <si>
    <t>23,500 - 25,500</t>
  </si>
  <si>
    <t>27,000 - 29,500</t>
  </si>
  <si>
    <t>3,500 - 4,000</t>
  </si>
  <si>
    <t xml:space="preserve">SLP </t>
  </si>
  <si>
    <t>SLP</t>
  </si>
  <si>
    <t>11,500 -12,500</t>
  </si>
  <si>
    <t>12,000 - 13,000</t>
  </si>
  <si>
    <r>
      <t xml:space="preserve">2015-2016 Audit      </t>
    </r>
    <r>
      <rPr>
        <sz val="13"/>
        <color theme="3"/>
        <rFont val="Calibri"/>
        <family val="2"/>
        <scheme val="minor"/>
      </rPr>
      <t>2016-17 Budget</t>
    </r>
  </si>
  <si>
    <r>
      <t xml:space="preserve">2016-2017 Audit     </t>
    </r>
    <r>
      <rPr>
        <sz val="13"/>
        <color theme="3"/>
        <rFont val="Calibri"/>
        <family val="2"/>
        <scheme val="minor"/>
      </rPr>
      <t>2017-18 Budget</t>
    </r>
  </si>
  <si>
    <t>Vavrinek, Trine, Day &amp; Co</t>
  </si>
  <si>
    <t>Included in Audit Fee</t>
  </si>
  <si>
    <t>Walpole &amp; Co</t>
  </si>
  <si>
    <t>$13,000 - $15,000</t>
  </si>
  <si>
    <t>$11,500 -$13,500</t>
  </si>
  <si>
    <t>Audit - Combined non-profit and volume discounts 10%</t>
  </si>
  <si>
    <t>Tax Returns - Combined non-profit and volume discounts 10%</t>
  </si>
  <si>
    <t>Walpole &amp; Co.</t>
  </si>
  <si>
    <t>11,500 - 13,500</t>
  </si>
  <si>
    <t>23,000 - 27,000</t>
  </si>
  <si>
    <t>25,750 - 29,750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</si>
</sst>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3"/>
      <color theme="3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4" fillId="2" borderId="0" xfId="0" applyFont="1" applyFill="1"/>
    <xf numFmtId="0" fontId="0" fillId="0" borderId="0" xfId="0" applyFill="1"/>
    <xf numFmtId="0" fontId="4" fillId="3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3" applyAlignment="1">
      <alignment horizontal="center"/>
    </xf>
    <xf numFmtId="0" fontId="2" fillId="0" borderId="1" xfId="3" applyAlignment="1">
      <alignment horizontal="center" wrapText="1"/>
    </xf>
    <xf numFmtId="43" fontId="0" fillId="0" borderId="0" xfId="1" applyFont="1"/>
    <xf numFmtId="43" fontId="0" fillId="0" borderId="0" xfId="1" applyNumberFormat="1" applyFont="1" applyAlignment="1">
      <alignment horizontal="center"/>
    </xf>
    <xf numFmtId="43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3" fillId="5" borderId="2" xfId="4" applyFill="1" applyAlignment="1">
      <alignment horizontal="right"/>
    </xf>
    <xf numFmtId="164" fontId="3" fillId="5" borderId="2" xfId="4" applyNumberFormat="1" applyFill="1" applyAlignment="1">
      <alignment horizontal="center"/>
    </xf>
    <xf numFmtId="0" fontId="2" fillId="0" borderId="1" xfId="3" applyAlignment="1">
      <alignment horizontal="center" vertical="center"/>
    </xf>
    <xf numFmtId="0" fontId="6" fillId="5" borderId="2" xfId="4" applyFont="1" applyFill="1" applyAlignment="1">
      <alignment horizontal="center" wrapText="1"/>
    </xf>
    <xf numFmtId="9" fontId="0" fillId="0" borderId="0" xfId="2" applyFont="1" applyAlignment="1">
      <alignment horizontal="center"/>
    </xf>
    <xf numFmtId="9" fontId="5" fillId="0" borderId="0" xfId="2" applyFont="1" applyAlignment="1">
      <alignment horizontal="center"/>
    </xf>
    <xf numFmtId="0" fontId="7" fillId="0" borderId="1" xfId="3" applyFont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3" fontId="0" fillId="0" borderId="0" xfId="1" applyNumberFormat="1" applyFont="1" applyBorder="1" applyAlignment="1">
      <alignment horizontal="center"/>
    </xf>
    <xf numFmtId="0" fontId="9" fillId="5" borderId="2" xfId="4" applyFont="1" applyFill="1" applyAlignment="1">
      <alignment horizontal="right"/>
    </xf>
    <xf numFmtId="0" fontId="4" fillId="0" borderId="0" xfId="0" applyFont="1" applyFill="1"/>
    <xf numFmtId="9" fontId="0" fillId="0" borderId="0" xfId="2" applyFont="1" applyBorder="1" applyAlignment="1">
      <alignment horizontal="center"/>
    </xf>
    <xf numFmtId="164" fontId="9" fillId="5" borderId="2" xfId="4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9" fontId="5" fillId="0" borderId="0" xfId="2" applyFont="1" applyFill="1" applyAlignment="1">
      <alignment horizontal="center"/>
    </xf>
    <xf numFmtId="9" fontId="4" fillId="0" borderId="0" xfId="2" applyFont="1" applyFill="1" applyAlignment="1">
      <alignment horizontal="center"/>
    </xf>
    <xf numFmtId="9" fontId="3" fillId="0" borderId="3" xfId="2" applyFont="1" applyBorder="1" applyAlignment="1">
      <alignment horizontal="center"/>
    </xf>
    <xf numFmtId="164" fontId="3" fillId="0" borderId="3" xfId="1" applyNumberFormat="1" applyFont="1" applyBorder="1"/>
    <xf numFmtId="43" fontId="3" fillId="0" borderId="3" xfId="1" applyNumberFormat="1" applyFont="1" applyBorder="1" applyAlignment="1">
      <alignment horizontal="center"/>
    </xf>
    <xf numFmtId="43" fontId="3" fillId="0" borderId="3" xfId="1" applyFont="1" applyBorder="1"/>
    <xf numFmtId="0" fontId="4" fillId="6" borderId="0" xfId="0" applyFont="1" applyFill="1"/>
    <xf numFmtId="0" fontId="3" fillId="0" borderId="3" xfId="0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43" fontId="3" fillId="0" borderId="4" xfId="1" applyFont="1" applyBorder="1"/>
    <xf numFmtId="43" fontId="3" fillId="0" borderId="3" xfId="0" applyNumberFormat="1" applyFont="1" applyBorder="1"/>
    <xf numFmtId="0" fontId="2" fillId="0" borderId="1" xfId="3" applyAlignment="1"/>
    <xf numFmtId="0" fontId="2" fillId="0" borderId="0" xfId="3" applyFill="1" applyBorder="1" applyAlignment="1"/>
    <xf numFmtId="0" fontId="2" fillId="0" borderId="0" xfId="3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5" fontId="9" fillId="5" borderId="2" xfId="5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1" fillId="0" borderId="1" xfId="3" applyFont="1" applyAlignment="1">
      <alignment horizontal="center" wrapText="1"/>
    </xf>
    <xf numFmtId="0" fontId="11" fillId="0" borderId="1" xfId="3" applyFont="1" applyAlignment="1">
      <alignment horizontal="center"/>
    </xf>
    <xf numFmtId="0" fontId="11" fillId="7" borderId="1" xfId="3" applyFont="1" applyFill="1" applyAlignment="1">
      <alignment horizontal="center" vertical="center" wrapText="1"/>
    </xf>
    <xf numFmtId="0" fontId="11" fillId="7" borderId="1" xfId="3" applyFont="1" applyFill="1" applyAlignment="1">
      <alignment horizontal="center" vertical="center"/>
    </xf>
    <xf numFmtId="0" fontId="12" fillId="5" borderId="2" xfId="4" applyFont="1" applyFill="1" applyAlignment="1">
      <alignment horizontal="right"/>
    </xf>
    <xf numFmtId="0" fontId="12" fillId="5" borderId="2" xfId="4" applyFont="1" applyFill="1" applyAlignment="1">
      <alignment horizontal="center" wrapText="1"/>
    </xf>
    <xf numFmtId="164" fontId="12" fillId="5" borderId="2" xfId="4" applyNumberFormat="1" applyFont="1" applyFill="1" applyAlignment="1">
      <alignment horizontal="center"/>
    </xf>
    <xf numFmtId="164" fontId="12" fillId="0" borderId="0" xfId="4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4" borderId="0" xfId="0" applyFont="1" applyFill="1" applyAlignment="1">
      <alignment horizontal="center"/>
    </xf>
    <xf numFmtId="9" fontId="13" fillId="0" borderId="0" xfId="2" applyFont="1" applyAlignment="1">
      <alignment horizontal="center"/>
    </xf>
    <xf numFmtId="43" fontId="13" fillId="0" borderId="0" xfId="1" applyNumberFormat="1" applyFont="1" applyAlignment="1">
      <alignment horizontal="center"/>
    </xf>
    <xf numFmtId="43" fontId="13" fillId="0" borderId="0" xfId="1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9" fontId="14" fillId="0" borderId="0" xfId="2" applyFont="1" applyAlignment="1">
      <alignment horizontal="center"/>
    </xf>
    <xf numFmtId="9" fontId="13" fillId="0" borderId="0" xfId="2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9" fontId="12" fillId="0" borderId="3" xfId="2" applyFont="1" applyBorder="1" applyAlignment="1">
      <alignment horizontal="center"/>
    </xf>
    <xf numFmtId="164" fontId="12" fillId="0" borderId="3" xfId="1" applyNumberFormat="1" applyFont="1" applyBorder="1"/>
    <xf numFmtId="43" fontId="12" fillId="0" borderId="3" xfId="1" applyNumberFormat="1" applyFont="1" applyBorder="1" applyAlignment="1">
      <alignment horizontal="center"/>
    </xf>
    <xf numFmtId="43" fontId="12" fillId="0" borderId="0" xfId="1" applyNumberFormat="1" applyFont="1" applyFill="1" applyBorder="1" applyAlignment="1">
      <alignment horizontal="center"/>
    </xf>
    <xf numFmtId="164" fontId="13" fillId="0" borderId="0" xfId="1" applyNumberFormat="1" applyFont="1"/>
    <xf numFmtId="164" fontId="13" fillId="0" borderId="0" xfId="1" applyNumberFormat="1" applyFont="1" applyFill="1" applyBorder="1"/>
    <xf numFmtId="0" fontId="10" fillId="0" borderId="1" xfId="3" applyFont="1" applyAlignment="1">
      <alignment horizontal="center" wrapText="1"/>
    </xf>
    <xf numFmtId="0" fontId="16" fillId="2" borderId="0" xfId="0" applyFont="1" applyFill="1"/>
    <xf numFmtId="0" fontId="16" fillId="0" borderId="0" xfId="0" applyFont="1" applyFill="1"/>
    <xf numFmtId="0" fontId="13" fillId="2" borderId="0" xfId="0" applyFont="1" applyFill="1" applyAlignment="1">
      <alignment horizontal="center"/>
    </xf>
    <xf numFmtId="9" fontId="13" fillId="0" borderId="0" xfId="2" applyFont="1" applyFill="1" applyAlignment="1">
      <alignment horizontal="center"/>
    </xf>
    <xf numFmtId="43" fontId="13" fillId="0" borderId="0" xfId="1" applyNumberFormat="1" applyFont="1"/>
    <xf numFmtId="43" fontId="13" fillId="0" borderId="0" xfId="1" applyFont="1"/>
    <xf numFmtId="43" fontId="13" fillId="0" borderId="0" xfId="1" applyFont="1" applyFill="1" applyBorder="1"/>
    <xf numFmtId="0" fontId="13" fillId="0" borderId="0" xfId="0" applyFont="1" applyFill="1"/>
    <xf numFmtId="0" fontId="16" fillId="3" borderId="0" xfId="0" applyFont="1" applyFill="1"/>
    <xf numFmtId="9" fontId="16" fillId="0" borderId="0" xfId="2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9" fontId="14" fillId="0" borderId="0" xfId="2" applyFont="1" applyFill="1" applyAlignment="1">
      <alignment horizontal="center"/>
    </xf>
    <xf numFmtId="0" fontId="16" fillId="6" borderId="0" xfId="0" applyFont="1" applyFill="1"/>
    <xf numFmtId="0" fontId="13" fillId="6" borderId="0" xfId="0" applyFont="1" applyFill="1" applyAlignment="1">
      <alignment horizontal="center"/>
    </xf>
    <xf numFmtId="43" fontId="12" fillId="0" borderId="3" xfId="1" applyFont="1" applyBorder="1"/>
    <xf numFmtId="43" fontId="12" fillId="0" borderId="0" xfId="1" applyFont="1" applyFill="1" applyBorder="1"/>
    <xf numFmtId="43" fontId="12" fillId="0" borderId="4" xfId="1" applyFont="1" applyBorder="1"/>
    <xf numFmtId="43" fontId="12" fillId="0" borderId="3" xfId="0" applyNumberFormat="1" applyFont="1" applyBorder="1"/>
    <xf numFmtId="43" fontId="12" fillId="0" borderId="0" xfId="0" applyNumberFormat="1" applyFont="1" applyFill="1" applyBorder="1"/>
    <xf numFmtId="0" fontId="13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3" xfId="0" applyFont="1" applyBorder="1"/>
    <xf numFmtId="164" fontId="12" fillId="0" borderId="3" xfId="0" applyNumberFormat="1" applyFont="1" applyBorder="1"/>
    <xf numFmtId="164" fontId="12" fillId="0" borderId="0" xfId="0" applyNumberFormat="1" applyFont="1" applyFill="1" applyBorder="1"/>
    <xf numFmtId="0" fontId="12" fillId="0" borderId="0" xfId="0" applyFont="1" applyBorder="1"/>
    <xf numFmtId="0" fontId="12" fillId="0" borderId="3" xfId="0" applyFont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37" fontId="12" fillId="0" borderId="0" xfId="0" applyNumberFormat="1" applyFont="1" applyBorder="1" applyAlignment="1">
      <alignment horizontal="center"/>
    </xf>
    <xf numFmtId="37" fontId="12" fillId="0" borderId="3" xfId="0" applyNumberFormat="1" applyFont="1" applyBorder="1" applyAlignment="1">
      <alignment horizontal="center"/>
    </xf>
    <xf numFmtId="0" fontId="0" fillId="0" borderId="0" xfId="0" applyAlignment="1">
      <alignment wrapText="1"/>
    </xf>
    <xf numFmtId="37" fontId="3" fillId="0" borderId="3" xfId="0" applyNumberFormat="1" applyFont="1" applyBorder="1" applyAlignment="1">
      <alignment horizontal="center"/>
    </xf>
    <xf numFmtId="0" fontId="7" fillId="0" borderId="1" xfId="3" applyFont="1" applyAlignment="1">
      <alignment horizontal="center" vertical="center" wrapText="1"/>
    </xf>
    <xf numFmtId="165" fontId="17" fillId="5" borderId="2" xfId="5" applyNumberFormat="1" applyFont="1" applyFill="1" applyBorder="1" applyAlignment="1">
      <alignment horizontal="center" vertical="center" wrapText="1"/>
    </xf>
    <xf numFmtId="43" fontId="3" fillId="0" borderId="0" xfId="0" applyNumberFormat="1" applyFont="1" applyBorder="1"/>
    <xf numFmtId="6" fontId="3" fillId="5" borderId="0" xfId="0" applyNumberFormat="1" applyFont="1" applyFill="1" applyAlignment="1">
      <alignment horizontal="left"/>
    </xf>
    <xf numFmtId="164" fontId="17" fillId="5" borderId="2" xfId="4" applyNumberFormat="1" applyFont="1" applyFill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6" fillId="5" borderId="2" xfId="4" applyFont="1" applyFill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37" fontId="12" fillId="0" borderId="3" xfId="0" applyNumberFormat="1" applyFont="1" applyBorder="1" applyAlignment="1">
      <alignment horizontal="center"/>
    </xf>
    <xf numFmtId="37" fontId="12" fillId="0" borderId="3" xfId="0" applyNumberFormat="1" applyFont="1" applyBorder="1" applyAlignment="1">
      <alignment horizontal="center" vertical="center"/>
    </xf>
  </cellXfs>
  <cellStyles count="6">
    <cellStyle name="Comma" xfId="1" builtinId="3"/>
    <cellStyle name="Currency" xfId="5" builtinId="4"/>
    <cellStyle name="Heading 1" xfId="3" builtinId="16"/>
    <cellStyle name="Normal" xfId="0" builtinId="0"/>
    <cellStyle name="Percent" xfId="2" builtinId="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workbookViewId="0">
      <selection activeCell="I42" sqref="I42"/>
    </sheetView>
  </sheetViews>
  <sheetFormatPr defaultRowHeight="15" x14ac:dyDescent="0.25"/>
  <cols>
    <col min="1" max="1" width="25.7109375" bestFit="1" customWidth="1"/>
    <col min="2" max="2" width="7.5703125" customWidth="1"/>
    <col min="3" max="3" width="17.5703125" bestFit="1" customWidth="1"/>
    <col min="4" max="4" width="14.28515625" customWidth="1"/>
    <col min="5" max="5" width="3.7109375" customWidth="1"/>
    <col min="6" max="6" width="22.85546875" bestFit="1" customWidth="1"/>
    <col min="7" max="7" width="7.85546875" bestFit="1" customWidth="1"/>
    <col min="8" max="8" width="12.28515625" bestFit="1" customWidth="1"/>
    <col min="9" max="9" width="10.85546875" bestFit="1" customWidth="1"/>
    <col min="10" max="10" width="3.7109375" customWidth="1"/>
    <col min="11" max="11" width="24.28515625" bestFit="1" customWidth="1"/>
    <col min="12" max="12" width="7.85546875" customWidth="1"/>
    <col min="13" max="13" width="12.28515625" bestFit="1" customWidth="1"/>
    <col min="14" max="14" width="10.85546875" bestFit="1" customWidth="1"/>
    <col min="15" max="15" width="3.7109375" customWidth="1"/>
    <col min="16" max="16" width="28.28515625" customWidth="1"/>
    <col min="17" max="17" width="7.85546875" bestFit="1" customWidth="1"/>
    <col min="18" max="18" width="22.85546875" bestFit="1" customWidth="1"/>
    <col min="19" max="19" width="20.42578125" bestFit="1" customWidth="1"/>
    <col min="20" max="20" width="3.7109375" customWidth="1"/>
    <col min="21" max="21" width="25.42578125" customWidth="1"/>
    <col min="23" max="23" width="12.28515625" bestFit="1" customWidth="1"/>
    <col min="24" max="24" width="10.85546875" bestFit="1" customWidth="1"/>
    <col min="25" max="25" width="3.7109375" customWidth="1"/>
    <col min="26" max="26" width="29.140625" bestFit="1" customWidth="1"/>
    <col min="27" max="27" width="7.85546875" bestFit="1" customWidth="1"/>
    <col min="28" max="28" width="24" bestFit="1" customWidth="1"/>
    <col min="29" max="29" width="20.42578125" bestFit="1" customWidth="1"/>
  </cols>
  <sheetData>
    <row r="2" spans="1:29" ht="20.25" thickBot="1" x14ac:dyDescent="0.35">
      <c r="A2" s="7" t="s">
        <v>15</v>
      </c>
      <c r="B2" s="7"/>
      <c r="C2" s="7"/>
      <c r="D2" s="7"/>
      <c r="F2" s="7" t="s">
        <v>15</v>
      </c>
      <c r="G2" s="7"/>
      <c r="H2" s="7"/>
      <c r="I2" s="7"/>
      <c r="K2" s="7" t="s">
        <v>15</v>
      </c>
      <c r="L2" s="7"/>
      <c r="M2" s="7"/>
      <c r="N2" s="7"/>
      <c r="P2" s="7" t="s">
        <v>15</v>
      </c>
      <c r="Q2" s="7"/>
      <c r="R2" s="7"/>
      <c r="S2" s="7"/>
      <c r="U2" s="7" t="s">
        <v>15</v>
      </c>
      <c r="V2" s="7"/>
      <c r="W2" s="7"/>
      <c r="X2" s="7"/>
      <c r="Z2" s="7" t="s">
        <v>15</v>
      </c>
      <c r="AA2" s="7"/>
      <c r="AB2" s="7"/>
      <c r="AC2" s="7"/>
    </row>
    <row r="3" spans="1:29" ht="60" thickTop="1" thickBot="1" x14ac:dyDescent="0.35">
      <c r="A3" s="21" t="s">
        <v>19</v>
      </c>
      <c r="B3" s="16"/>
      <c r="C3" s="8" t="s">
        <v>16</v>
      </c>
      <c r="D3" s="8" t="s">
        <v>17</v>
      </c>
      <c r="F3" s="20" t="s">
        <v>18</v>
      </c>
      <c r="G3" s="16"/>
      <c r="H3" s="8" t="s">
        <v>16</v>
      </c>
      <c r="I3" s="8" t="s">
        <v>17</v>
      </c>
      <c r="K3" s="20" t="s">
        <v>21</v>
      </c>
      <c r="L3" s="16"/>
      <c r="M3" s="8" t="s">
        <v>16</v>
      </c>
      <c r="N3" s="8" t="s">
        <v>17</v>
      </c>
      <c r="P3" s="20" t="s">
        <v>24</v>
      </c>
      <c r="Q3" s="16"/>
      <c r="R3" s="8" t="s">
        <v>16</v>
      </c>
      <c r="S3" s="8" t="s">
        <v>17</v>
      </c>
      <c r="U3" s="111" t="s">
        <v>41</v>
      </c>
      <c r="V3" s="16"/>
      <c r="W3" s="8" t="s">
        <v>16</v>
      </c>
      <c r="X3" s="8" t="s">
        <v>17</v>
      </c>
      <c r="Z3" s="20" t="s">
        <v>43</v>
      </c>
      <c r="AA3" s="16"/>
      <c r="AB3" s="8" t="s">
        <v>16</v>
      </c>
      <c r="AC3" s="8" t="s">
        <v>17</v>
      </c>
    </row>
    <row r="4" spans="1:29" ht="15.75" thickTop="1" x14ac:dyDescent="0.25">
      <c r="C4" s="6"/>
      <c r="D4" s="6"/>
      <c r="H4" s="6"/>
      <c r="I4" s="6"/>
      <c r="M4" s="6"/>
      <c r="N4" s="6"/>
      <c r="R4" s="6"/>
      <c r="S4" s="6"/>
      <c r="W4" s="6"/>
      <c r="X4" s="6"/>
    </row>
    <row r="5" spans="1:29" x14ac:dyDescent="0.25">
      <c r="C5" s="12"/>
      <c r="D5" s="12"/>
      <c r="H5" s="12"/>
      <c r="I5" s="12"/>
      <c r="M5" s="12"/>
      <c r="N5" s="12"/>
      <c r="R5" s="12"/>
      <c r="S5" s="12"/>
      <c r="W5" s="12"/>
      <c r="X5" s="12"/>
    </row>
    <row r="6" spans="1:29" ht="24.75" thickBot="1" x14ac:dyDescent="0.35">
      <c r="A6" s="27" t="s">
        <v>14</v>
      </c>
      <c r="B6" s="14"/>
      <c r="C6" s="52">
        <v>15500</v>
      </c>
      <c r="D6" s="52">
        <v>4000</v>
      </c>
      <c r="F6" s="27" t="s">
        <v>14</v>
      </c>
      <c r="G6" s="14"/>
      <c r="H6" s="52">
        <v>12500</v>
      </c>
      <c r="I6" s="52">
        <v>2500</v>
      </c>
      <c r="K6" s="27" t="s">
        <v>14</v>
      </c>
      <c r="L6" s="14"/>
      <c r="M6" s="52">
        <v>16500</v>
      </c>
      <c r="N6" s="52">
        <v>1800</v>
      </c>
      <c r="P6" s="27" t="s">
        <v>14</v>
      </c>
      <c r="Q6" s="14"/>
      <c r="R6" s="52" t="s">
        <v>26</v>
      </c>
      <c r="S6" s="52" t="s">
        <v>27</v>
      </c>
      <c r="U6" s="27" t="s">
        <v>14</v>
      </c>
      <c r="V6" s="14"/>
      <c r="W6" s="52">
        <v>16000</v>
      </c>
      <c r="X6" s="112" t="s">
        <v>42</v>
      </c>
      <c r="Z6" s="27" t="s">
        <v>14</v>
      </c>
      <c r="AA6" s="14"/>
      <c r="AB6" s="52" t="s">
        <v>44</v>
      </c>
      <c r="AC6" s="52">
        <v>3300</v>
      </c>
    </row>
    <row r="7" spans="1:29" ht="15.75" thickTop="1" x14ac:dyDescent="0.25">
      <c r="C7" s="12"/>
      <c r="D7" s="12"/>
      <c r="H7" s="12"/>
      <c r="I7" s="12"/>
      <c r="M7" s="12"/>
      <c r="N7" s="12"/>
      <c r="R7" s="12"/>
      <c r="S7" s="12"/>
      <c r="W7" s="12"/>
      <c r="X7" s="12"/>
      <c r="AB7" s="12"/>
      <c r="AC7" s="12"/>
    </row>
    <row r="8" spans="1:29" x14ac:dyDescent="0.25">
      <c r="C8" s="12"/>
      <c r="D8" s="12"/>
      <c r="H8" s="12"/>
      <c r="I8" s="12"/>
      <c r="M8" s="12"/>
      <c r="N8" s="12"/>
      <c r="R8" s="12"/>
      <c r="S8" s="12"/>
      <c r="W8" s="12"/>
      <c r="X8" s="12"/>
      <c r="AB8" s="12"/>
      <c r="AC8" s="12"/>
    </row>
    <row r="9" spans="1:29" ht="36" thickBot="1" x14ac:dyDescent="0.35">
      <c r="A9" s="27" t="s">
        <v>6</v>
      </c>
      <c r="B9" s="17" t="s">
        <v>20</v>
      </c>
      <c r="C9" s="52">
        <v>12500</v>
      </c>
      <c r="D9" s="52">
        <v>4000</v>
      </c>
      <c r="F9" s="27" t="s">
        <v>6</v>
      </c>
      <c r="G9" s="17" t="s">
        <v>20</v>
      </c>
      <c r="H9" s="52">
        <v>11500</v>
      </c>
      <c r="I9" s="52">
        <v>1700</v>
      </c>
      <c r="K9" s="27" t="s">
        <v>6</v>
      </c>
      <c r="L9" s="17" t="s">
        <v>20</v>
      </c>
      <c r="M9" s="52">
        <v>14000</v>
      </c>
      <c r="N9" s="52">
        <v>1800</v>
      </c>
      <c r="P9" s="27" t="s">
        <v>6</v>
      </c>
      <c r="Q9" s="17" t="s">
        <v>20</v>
      </c>
      <c r="R9" s="30" t="s">
        <v>28</v>
      </c>
      <c r="S9" s="30" t="s">
        <v>29</v>
      </c>
      <c r="U9" s="27" t="s">
        <v>6</v>
      </c>
      <c r="V9" s="17" t="s">
        <v>20</v>
      </c>
      <c r="W9" s="52">
        <v>6500</v>
      </c>
      <c r="X9" s="112" t="s">
        <v>42</v>
      </c>
      <c r="Z9" s="27" t="s">
        <v>6</v>
      </c>
      <c r="AA9" s="17" t="s">
        <v>20</v>
      </c>
      <c r="AB9" s="30" t="s">
        <v>45</v>
      </c>
      <c r="AC9" s="30">
        <v>2750</v>
      </c>
    </row>
    <row r="10" spans="1:29" ht="15.75" thickTop="1" x14ac:dyDescent="0.25">
      <c r="A10" s="22" t="s">
        <v>0</v>
      </c>
      <c r="B10" s="18">
        <f>744689.58/1137320.39</f>
        <v>0.65477554658102988</v>
      </c>
      <c r="C10" s="10">
        <f>C9*B10</f>
        <v>8184.6943322628731</v>
      </c>
      <c r="D10" s="10">
        <f>C10/(C9+C19)*D9</f>
        <v>1723.0935436342891</v>
      </c>
      <c r="F10" s="22" t="s">
        <v>0</v>
      </c>
      <c r="G10" s="18">
        <f>744689.58/1137320.39</f>
        <v>0.65477554658102988</v>
      </c>
      <c r="H10" s="10">
        <f>H9*G10</f>
        <v>7529.9187856818435</v>
      </c>
      <c r="I10" s="10">
        <f>H10/(H9+H19)*I9</f>
        <v>640.0430967829567</v>
      </c>
      <c r="K10" s="22" t="s">
        <v>0</v>
      </c>
      <c r="L10" s="18">
        <f>744689.58/1137320.39</f>
        <v>0.65477554658102988</v>
      </c>
      <c r="M10" s="10">
        <f>M9*L10</f>
        <v>9166.8576521344185</v>
      </c>
      <c r="N10" s="10">
        <f>M10/(M9+M19)*N9</f>
        <v>647.07230485654725</v>
      </c>
      <c r="P10" s="22" t="s">
        <v>0</v>
      </c>
      <c r="Q10" s="18">
        <f>744689.58/1137320.39</f>
        <v>0.65477554658102988</v>
      </c>
      <c r="R10" s="10"/>
      <c r="S10" s="10"/>
      <c r="U10" s="22" t="s">
        <v>0</v>
      </c>
      <c r="V10" s="18">
        <f>744689.58/1137320.39</f>
        <v>0.65477554658102988</v>
      </c>
      <c r="W10" s="10">
        <f>W9*V10</f>
        <v>4256.0410527766944</v>
      </c>
      <c r="X10" s="10"/>
      <c r="Z10" s="22" t="s">
        <v>0</v>
      </c>
      <c r="AA10" s="18">
        <f>744689.58/1137320.39</f>
        <v>0.65477554658102988</v>
      </c>
      <c r="AB10" s="10"/>
      <c r="AC10" s="10"/>
    </row>
    <row r="11" spans="1:29" x14ac:dyDescent="0.25">
      <c r="A11" s="23" t="s">
        <v>8</v>
      </c>
      <c r="B11" s="19">
        <f>182522.48/1137320.39</f>
        <v>0.16048466342892176</v>
      </c>
      <c r="C11" s="10">
        <f>C9*B11</f>
        <v>2006.058292861522</v>
      </c>
      <c r="D11" s="10">
        <f>C11/(C9+C19)*D9</f>
        <v>422.32806165505724</v>
      </c>
      <c r="F11" s="23" t="s">
        <v>8</v>
      </c>
      <c r="G11" s="19">
        <f>182522.48/1137320.39</f>
        <v>0.16048466342892176</v>
      </c>
      <c r="H11" s="10">
        <f>H9*G11</f>
        <v>1845.5736294326002</v>
      </c>
      <c r="I11" s="10">
        <f>H11/(H9+H19)*I9</f>
        <v>156.87375850177102</v>
      </c>
      <c r="K11" s="23" t="s">
        <v>8</v>
      </c>
      <c r="L11" s="19">
        <f>182522.48/1137320.39</f>
        <v>0.16048466342892176</v>
      </c>
      <c r="M11" s="10">
        <f>M9*L11</f>
        <v>2246.7852880049045</v>
      </c>
      <c r="N11" s="10">
        <f>M11/(M9+M19)*N9</f>
        <v>158.59660856505207</v>
      </c>
      <c r="P11" s="23" t="s">
        <v>8</v>
      </c>
      <c r="Q11" s="19">
        <f>182522.48/1137320.39</f>
        <v>0.16048466342892176</v>
      </c>
      <c r="R11" s="10"/>
      <c r="S11" s="10"/>
      <c r="U11" s="23" t="s">
        <v>8</v>
      </c>
      <c r="V11" s="19">
        <f>182522.48/1137320.39</f>
        <v>0.16048466342892176</v>
      </c>
      <c r="W11" s="10">
        <f>W9*V11</f>
        <v>1043.1503122879915</v>
      </c>
      <c r="X11" s="10"/>
      <c r="Z11" s="23" t="s">
        <v>8</v>
      </c>
      <c r="AA11" s="19">
        <f>182522.48/1137320.39</f>
        <v>0.16048466342892176</v>
      </c>
      <c r="AB11" s="10"/>
      <c r="AC11" s="10"/>
    </row>
    <row r="12" spans="1:29" x14ac:dyDescent="0.25">
      <c r="A12" s="22" t="s">
        <v>1</v>
      </c>
      <c r="B12" s="18">
        <f>29530/1137320.39</f>
        <v>2.5964539332667732E-2</v>
      </c>
      <c r="C12" s="10">
        <f>C9*B12</f>
        <v>324.55674165834665</v>
      </c>
      <c r="D12" s="10">
        <f>C12/(C9+C19)*D9</f>
        <v>68.327735085967717</v>
      </c>
      <c r="F12" s="22" t="s">
        <v>1</v>
      </c>
      <c r="G12" s="18">
        <f>29530/1137320.39</f>
        <v>2.5964539332667732E-2</v>
      </c>
      <c r="H12" s="10">
        <f>H9*G12</f>
        <v>298.5922023256789</v>
      </c>
      <c r="I12" s="10">
        <f>H12/(H9+H19)*I9</f>
        <v>25.380337197682707</v>
      </c>
      <c r="K12" s="22" t="s">
        <v>1</v>
      </c>
      <c r="L12" s="18">
        <f>29530/1137320.39</f>
        <v>2.5964539332667732E-2</v>
      </c>
      <c r="M12" s="10">
        <f>M9*L12</f>
        <v>363.50355065734823</v>
      </c>
      <c r="N12" s="10">
        <f>M12/(M9+M19)*N9</f>
        <v>25.659074164048111</v>
      </c>
      <c r="P12" s="22" t="s">
        <v>1</v>
      </c>
      <c r="Q12" s="18">
        <f>29530/1137320.39</f>
        <v>2.5964539332667732E-2</v>
      </c>
      <c r="R12" s="10"/>
      <c r="S12" s="10"/>
      <c r="U12" s="22" t="s">
        <v>1</v>
      </c>
      <c r="V12" s="18">
        <f>29530/1137320.39</f>
        <v>2.5964539332667732E-2</v>
      </c>
      <c r="W12" s="10">
        <f>W9*V12</f>
        <v>168.76950566234026</v>
      </c>
      <c r="X12" s="10"/>
      <c r="Z12" s="22" t="s">
        <v>1</v>
      </c>
      <c r="AA12" s="18">
        <f>29530/1137320.39</f>
        <v>2.5964539332667732E-2</v>
      </c>
      <c r="AB12" s="10"/>
      <c r="AC12" s="10"/>
    </row>
    <row r="13" spans="1:29" x14ac:dyDescent="0.25">
      <c r="A13" s="22" t="s">
        <v>2</v>
      </c>
      <c r="B13" s="18">
        <f>33615/1137320.39</f>
        <v>2.9556315261348654E-2</v>
      </c>
      <c r="C13" s="10">
        <f>C9*B13</f>
        <v>369.45394076685818</v>
      </c>
      <c r="D13" s="10">
        <f>C13/(C9+C19)*D9</f>
        <v>77.779777003549086</v>
      </c>
      <c r="F13" s="22" t="s">
        <v>2</v>
      </c>
      <c r="G13" s="18">
        <f>33615/1137320.39</f>
        <v>2.9556315261348654E-2</v>
      </c>
      <c r="H13" s="10">
        <f>H9*G13</f>
        <v>339.8976255055095</v>
      </c>
      <c r="I13" s="10">
        <f>H13/(H9+H19)*I9</f>
        <v>28.891298167968309</v>
      </c>
      <c r="K13" s="22" t="s">
        <v>2</v>
      </c>
      <c r="L13" s="18">
        <f>33615/1137320.39</f>
        <v>2.9556315261348654E-2</v>
      </c>
      <c r="M13" s="10">
        <f>M9*L13</f>
        <v>413.78841365888115</v>
      </c>
      <c r="N13" s="10">
        <f>M13/(M9+M19)*N9</f>
        <v>29.208593905332787</v>
      </c>
      <c r="P13" s="22" t="s">
        <v>2</v>
      </c>
      <c r="Q13" s="18">
        <f>33615/1137320.39</f>
        <v>2.9556315261348654E-2</v>
      </c>
      <c r="R13" s="10"/>
      <c r="S13" s="10"/>
      <c r="U13" s="22" t="s">
        <v>2</v>
      </c>
      <c r="V13" s="18">
        <f>33615/1137320.39</f>
        <v>2.9556315261348654E-2</v>
      </c>
      <c r="W13" s="10">
        <f>W9*V13</f>
        <v>192.11604919876626</v>
      </c>
      <c r="X13" s="10"/>
      <c r="Z13" s="22" t="s">
        <v>2</v>
      </c>
      <c r="AA13" s="18">
        <f>33615/1137320.39</f>
        <v>2.9556315261348654E-2</v>
      </c>
      <c r="AB13" s="10"/>
      <c r="AC13" s="10"/>
    </row>
    <row r="14" spans="1:29" x14ac:dyDescent="0.25">
      <c r="A14" s="23" t="s">
        <v>3</v>
      </c>
      <c r="B14" s="19">
        <f>42636.33/1137320.39</f>
        <v>3.7488407290403022E-2</v>
      </c>
      <c r="C14" s="10">
        <f>C9*B14</f>
        <v>468.60509113003781</v>
      </c>
      <c r="D14" s="10">
        <f>C14/(C9+C19)*D9</f>
        <v>98.653703395797436</v>
      </c>
      <c r="F14" s="23" t="s">
        <v>3</v>
      </c>
      <c r="G14" s="19">
        <f>42636.33/1137320.39</f>
        <v>3.7488407290403022E-2</v>
      </c>
      <c r="H14" s="10">
        <f>H9*G14</f>
        <v>431.11668383963473</v>
      </c>
      <c r="I14" s="10">
        <f>H14/(H9+H19)*I9</f>
        <v>36.64491812636895</v>
      </c>
      <c r="K14" s="23" t="s">
        <v>3</v>
      </c>
      <c r="L14" s="19">
        <f>42636.33/1137320.39</f>
        <v>3.7488407290403022E-2</v>
      </c>
      <c r="M14" s="10">
        <f>M9*L14</f>
        <v>524.83770206564236</v>
      </c>
      <c r="N14" s="10">
        <f>M14/(M9+M19)*N9</f>
        <v>37.047367204633581</v>
      </c>
      <c r="P14" s="23" t="s">
        <v>3</v>
      </c>
      <c r="Q14" s="19">
        <f>42636.33/1137320.39</f>
        <v>3.7488407290403022E-2</v>
      </c>
      <c r="R14" s="10"/>
      <c r="S14" s="10"/>
      <c r="U14" s="23" t="s">
        <v>3</v>
      </c>
      <c r="V14" s="19">
        <f>42636.33/1137320.39</f>
        <v>3.7488407290403022E-2</v>
      </c>
      <c r="W14" s="10">
        <f>W9*V14</f>
        <v>243.67464738761964</v>
      </c>
      <c r="X14" s="10"/>
      <c r="Z14" s="23" t="s">
        <v>3</v>
      </c>
      <c r="AA14" s="19">
        <f>42636.33/1137320.39</f>
        <v>3.7488407290403022E-2</v>
      </c>
      <c r="AB14" s="10"/>
      <c r="AC14" s="10"/>
    </row>
    <row r="15" spans="1:29" x14ac:dyDescent="0.25">
      <c r="A15" s="22" t="s">
        <v>4</v>
      </c>
      <c r="B15" s="18">
        <f>88652/1137320.39</f>
        <v>7.7948132100225526E-2</v>
      </c>
      <c r="C15" s="10">
        <f>C9*B15</f>
        <v>974.35165125281912</v>
      </c>
      <c r="D15" s="10">
        <f>C15/(C9+C19)*D9</f>
        <v>205.12666342164613</v>
      </c>
      <c r="F15" s="22" t="s">
        <v>4</v>
      </c>
      <c r="G15" s="18">
        <f>88652/1137320.39</f>
        <v>7.7948132100225526E-2</v>
      </c>
      <c r="H15" s="10">
        <f>H9*G15</f>
        <v>896.4035191525935</v>
      </c>
      <c r="I15" s="10">
        <f>H15/(H9+H19)*I9</f>
        <v>76.194299127970439</v>
      </c>
      <c r="K15" s="22" t="s">
        <v>4</v>
      </c>
      <c r="L15" s="18">
        <f>88652/1137320.39</f>
        <v>7.7948132100225526E-2</v>
      </c>
      <c r="M15" s="10">
        <f>M9*L15</f>
        <v>1091.2738494031573</v>
      </c>
      <c r="N15" s="10">
        <f>M15/(M9+M19)*N9</f>
        <v>77.031095251987566</v>
      </c>
      <c r="P15" s="22" t="s">
        <v>4</v>
      </c>
      <c r="Q15" s="18">
        <f>88652/1137320.39</f>
        <v>7.7948132100225526E-2</v>
      </c>
      <c r="R15" s="10"/>
      <c r="S15" s="10"/>
      <c r="U15" s="22" t="s">
        <v>4</v>
      </c>
      <c r="V15" s="18">
        <f>88652/1137320.39</f>
        <v>7.7948132100225526E-2</v>
      </c>
      <c r="W15" s="10">
        <f>W9*V15</f>
        <v>506.66285865146591</v>
      </c>
      <c r="X15" s="10"/>
      <c r="Z15" s="22" t="s">
        <v>4</v>
      </c>
      <c r="AA15" s="18">
        <f>88652/1137320.39</f>
        <v>7.7948132100225526E-2</v>
      </c>
      <c r="AB15" s="10"/>
      <c r="AC15" s="10"/>
    </row>
    <row r="16" spans="1:29" x14ac:dyDescent="0.25">
      <c r="A16" s="22" t="s">
        <v>5</v>
      </c>
      <c r="B16" s="29">
        <f>15675/1137320.39</f>
        <v>1.3782396005403545E-2</v>
      </c>
      <c r="C16" s="26">
        <f>C9*B16</f>
        <v>172.27995006754432</v>
      </c>
      <c r="D16" s="10">
        <f>C16/(C9+C19)*D9</f>
        <v>36.269463172114598</v>
      </c>
      <c r="F16" s="22" t="s">
        <v>5</v>
      </c>
      <c r="G16" s="29">
        <f>15675/1137320.39</f>
        <v>1.3782396005403545E-2</v>
      </c>
      <c r="H16" s="26">
        <f>H9*G16</f>
        <v>158.49755406214075</v>
      </c>
      <c r="I16" s="10">
        <f>H16/(H9+H19)*I9</f>
        <v>13.472292095281965</v>
      </c>
      <c r="K16" s="22" t="s">
        <v>5</v>
      </c>
      <c r="L16" s="29">
        <f>15675/1137320.39</f>
        <v>1.3782396005403545E-2</v>
      </c>
      <c r="M16" s="26">
        <f>M9*L16</f>
        <v>192.95354407564963</v>
      </c>
      <c r="N16" s="10">
        <f>M16/(M9+M19)*N9</f>
        <v>13.620250170045855</v>
      </c>
      <c r="P16" s="22" t="s">
        <v>5</v>
      </c>
      <c r="Q16" s="29">
        <f>15675/1137320.39</f>
        <v>1.3782396005403545E-2</v>
      </c>
      <c r="R16" s="26"/>
      <c r="S16" s="10"/>
      <c r="U16" s="22" t="s">
        <v>5</v>
      </c>
      <c r="V16" s="29">
        <f>15675/1137320.39</f>
        <v>1.3782396005403545E-2</v>
      </c>
      <c r="W16" s="26">
        <f>W9*V16</f>
        <v>89.585574035123045</v>
      </c>
      <c r="X16" s="10"/>
      <c r="Z16" s="22" t="s">
        <v>5</v>
      </c>
      <c r="AA16" s="29">
        <f>15675/1137320.39</f>
        <v>1.3782396005403545E-2</v>
      </c>
      <c r="AB16" s="26"/>
      <c r="AC16" s="10"/>
    </row>
    <row r="17" spans="1:29" ht="15.75" thickBot="1" x14ac:dyDescent="0.3">
      <c r="B17" s="34">
        <f>SUM(B10:B16)</f>
        <v>1.0000000000000002</v>
      </c>
      <c r="C17" s="35">
        <f>SUM(C10:C16)</f>
        <v>12500</v>
      </c>
      <c r="D17" s="36">
        <f>SUM(D10:D16)</f>
        <v>2631.5789473684213</v>
      </c>
      <c r="G17" s="34">
        <f>SUM(G10:G16)</f>
        <v>1.0000000000000002</v>
      </c>
      <c r="H17" s="35">
        <f>SUM(H10:H16)</f>
        <v>11500</v>
      </c>
      <c r="I17" s="36">
        <f>SUM(I10:I16)</f>
        <v>977.50000000000011</v>
      </c>
      <c r="L17" s="34">
        <f>SUM(L10:L16)</f>
        <v>1.0000000000000002</v>
      </c>
      <c r="M17" s="35">
        <f>SUM(M10:M16)</f>
        <v>14000.000000000002</v>
      </c>
      <c r="N17" s="36">
        <f>SUM(N10:N16)</f>
        <v>988.2352941176473</v>
      </c>
      <c r="Q17" s="34">
        <f>SUM(Q10:Q16)</f>
        <v>1.0000000000000002</v>
      </c>
      <c r="R17" s="35">
        <f>SUM(R10:R16)</f>
        <v>0</v>
      </c>
      <c r="S17" s="36">
        <f>SUM(S10:S16)</f>
        <v>0</v>
      </c>
      <c r="V17" s="34">
        <f>SUM(V10:V16)</f>
        <v>1.0000000000000002</v>
      </c>
      <c r="W17" s="35">
        <f>SUM(W10:W16)</f>
        <v>6500.0000000000018</v>
      </c>
      <c r="X17" s="36">
        <f>SUM(X10:X16)</f>
        <v>0</v>
      </c>
      <c r="AA17" s="34">
        <f>SUM(AA10:AA16)</f>
        <v>1.0000000000000002</v>
      </c>
      <c r="AB17" s="35">
        <f>SUM(AB10:AB16)</f>
        <v>0</v>
      </c>
      <c r="AC17" s="36">
        <f>SUM(AC10:AC16)</f>
        <v>0</v>
      </c>
    </row>
    <row r="18" spans="1:29" ht="15.75" thickTop="1" x14ac:dyDescent="0.25">
      <c r="C18" s="13"/>
      <c r="D18" s="13"/>
      <c r="H18" s="13"/>
      <c r="I18" s="13"/>
      <c r="M18" s="13"/>
      <c r="N18" s="13"/>
      <c r="R18" s="13"/>
      <c r="S18" s="13"/>
      <c r="W18" s="13"/>
      <c r="X18" s="13"/>
      <c r="AB18" s="13"/>
      <c r="AC18" s="13"/>
    </row>
    <row r="19" spans="1:29" ht="24.75" thickBot="1" x14ac:dyDescent="0.35">
      <c r="A19" s="27" t="s">
        <v>13</v>
      </c>
      <c r="B19" s="14"/>
      <c r="C19" s="52">
        <v>6500</v>
      </c>
      <c r="D19" s="52"/>
      <c r="F19" s="27" t="s">
        <v>13</v>
      </c>
      <c r="G19" s="14"/>
      <c r="H19" s="52">
        <v>8500</v>
      </c>
      <c r="I19" s="117"/>
      <c r="K19" s="27" t="s">
        <v>13</v>
      </c>
      <c r="L19" s="14"/>
      <c r="M19" s="52">
        <v>11500</v>
      </c>
      <c r="N19" s="15"/>
      <c r="P19" s="27" t="s">
        <v>13</v>
      </c>
      <c r="Q19" s="14"/>
      <c r="R19" s="30" t="s">
        <v>30</v>
      </c>
      <c r="S19" s="15"/>
      <c r="U19" s="27" t="s">
        <v>13</v>
      </c>
      <c r="V19" s="14"/>
      <c r="W19" s="52">
        <v>6500</v>
      </c>
      <c r="X19" s="112" t="s">
        <v>42</v>
      </c>
      <c r="Z19" s="27" t="s">
        <v>13</v>
      </c>
      <c r="AA19" s="14"/>
      <c r="AB19" s="30" t="s">
        <v>45</v>
      </c>
      <c r="AC19" s="15"/>
    </row>
    <row r="20" spans="1:29" ht="15.75" thickTop="1" x14ac:dyDescent="0.25">
      <c r="A20" s="1" t="s">
        <v>7</v>
      </c>
      <c r="B20" s="28"/>
      <c r="C20" s="13"/>
      <c r="D20" s="13"/>
      <c r="F20" s="1" t="s">
        <v>7</v>
      </c>
      <c r="G20" s="28"/>
      <c r="H20" s="13"/>
      <c r="I20" s="13"/>
      <c r="K20" s="1" t="s">
        <v>7</v>
      </c>
      <c r="L20" s="28"/>
      <c r="M20" s="13"/>
      <c r="N20" s="13"/>
      <c r="P20" s="1" t="s">
        <v>7</v>
      </c>
      <c r="Q20" s="28"/>
      <c r="R20" s="13"/>
      <c r="S20" s="13"/>
      <c r="U20" s="1" t="s">
        <v>7</v>
      </c>
      <c r="V20" s="28"/>
      <c r="W20" s="13"/>
      <c r="X20" s="13"/>
      <c r="Z20" s="1" t="s">
        <v>7</v>
      </c>
      <c r="AA20" s="28"/>
      <c r="AB20" s="13"/>
      <c r="AC20" s="13"/>
    </row>
    <row r="21" spans="1:29" x14ac:dyDescent="0.25">
      <c r="A21" s="4" t="s">
        <v>0</v>
      </c>
      <c r="B21" s="31">
        <f>15999.79/995898.56</f>
        <v>1.6065682432556183E-2</v>
      </c>
      <c r="C21" s="11">
        <f>C19*B21</f>
        <v>104.42693581161519</v>
      </c>
      <c r="D21" s="9">
        <f>C21/(C9+C19)*D9</f>
        <v>21.984618065603197</v>
      </c>
      <c r="F21" s="4" t="s">
        <v>0</v>
      </c>
      <c r="G21" s="31">
        <f>15999.79/995898.56</f>
        <v>1.6065682432556183E-2</v>
      </c>
      <c r="H21" s="11">
        <f>H19*G21</f>
        <v>136.55830067672755</v>
      </c>
      <c r="I21" s="9">
        <f>H21/(H9+H19)*I9</f>
        <v>11.607455557521842</v>
      </c>
      <c r="K21" s="4" t="s">
        <v>0</v>
      </c>
      <c r="L21" s="31">
        <f>15999.79/995898.56</f>
        <v>1.6065682432556183E-2</v>
      </c>
      <c r="M21" s="11">
        <f>M19*L21</f>
        <v>184.7553479743961</v>
      </c>
      <c r="N21" s="9">
        <f>M21/(M9+M19)*N9</f>
        <v>13.041553974663254</v>
      </c>
      <c r="P21" s="4" t="s">
        <v>0</v>
      </c>
      <c r="Q21" s="31">
        <f>15999.79/995898.56</f>
        <v>1.6065682432556183E-2</v>
      </c>
      <c r="R21" s="11"/>
      <c r="S21" s="9"/>
      <c r="U21" s="4" t="s">
        <v>0</v>
      </c>
      <c r="V21" s="31">
        <f>15999.79/995898.56</f>
        <v>1.6065682432556183E-2</v>
      </c>
      <c r="W21" s="11">
        <f>W19*V21</f>
        <v>104.42693581161519</v>
      </c>
      <c r="X21" s="9"/>
      <c r="Z21" s="4" t="s">
        <v>0</v>
      </c>
      <c r="AA21" s="31">
        <f>15999.79/995898.56</f>
        <v>1.6065682432556183E-2</v>
      </c>
      <c r="AB21" s="11"/>
      <c r="AC21" s="9"/>
    </row>
    <row r="22" spans="1:29" x14ac:dyDescent="0.25">
      <c r="A22" s="4" t="s">
        <v>8</v>
      </c>
      <c r="B22" s="31">
        <f>80626.68/995898.56</f>
        <v>8.0958727362754682E-2</v>
      </c>
      <c r="C22" s="11">
        <f>C19*B22</f>
        <v>526.23172785790541</v>
      </c>
      <c r="D22" s="9">
        <f>C22/(C9+C19)*D9</f>
        <v>110.78562691745378</v>
      </c>
      <c r="F22" s="4" t="s">
        <v>8</v>
      </c>
      <c r="G22" s="31">
        <f>80626.68/995898.56</f>
        <v>8.0958727362754682E-2</v>
      </c>
      <c r="H22" s="11">
        <f>H19*G22</f>
        <v>688.14918258341481</v>
      </c>
      <c r="I22" s="9">
        <f>H22/(H9+H19)*I9</f>
        <v>58.492680519590252</v>
      </c>
      <c r="K22" s="4" t="s">
        <v>8</v>
      </c>
      <c r="L22" s="31">
        <f>80626.68/995898.56</f>
        <v>8.0958727362754682E-2</v>
      </c>
      <c r="M22" s="11">
        <f>M19*L22</f>
        <v>931.02536467167886</v>
      </c>
      <c r="N22" s="9">
        <f>M22/(M9+M19)*N9</f>
        <v>65.719437506236162</v>
      </c>
      <c r="P22" s="4" t="s">
        <v>8</v>
      </c>
      <c r="Q22" s="31">
        <f>80626.68/995898.56</f>
        <v>8.0958727362754682E-2</v>
      </c>
      <c r="R22" s="11"/>
      <c r="S22" s="9"/>
      <c r="U22" s="4" t="s">
        <v>8</v>
      </c>
      <c r="V22" s="31">
        <f>80626.68/995898.56</f>
        <v>8.0958727362754682E-2</v>
      </c>
      <c r="W22" s="11">
        <f>W19*V22</f>
        <v>526.23172785790541</v>
      </c>
      <c r="X22" s="9"/>
      <c r="Z22" s="4" t="s">
        <v>8</v>
      </c>
      <c r="AA22" s="31">
        <f>80626.68/995898.56</f>
        <v>8.0958727362754682E-2</v>
      </c>
      <c r="AB22" s="11"/>
      <c r="AC22" s="9"/>
    </row>
    <row r="23" spans="1:29" x14ac:dyDescent="0.25">
      <c r="A23" s="2"/>
      <c r="B23" s="31"/>
      <c r="C23" s="11"/>
      <c r="D23" s="9"/>
      <c r="F23" s="2"/>
      <c r="G23" s="31"/>
      <c r="H23" s="11"/>
      <c r="I23" s="9"/>
      <c r="K23" s="2"/>
      <c r="L23" s="31"/>
      <c r="M23" s="11"/>
      <c r="N23" s="9"/>
      <c r="P23" s="2"/>
      <c r="Q23" s="31"/>
      <c r="R23" s="11"/>
      <c r="S23" s="9"/>
      <c r="U23" s="2"/>
      <c r="V23" s="31"/>
      <c r="W23" s="11"/>
      <c r="X23" s="9"/>
      <c r="Z23" s="2"/>
      <c r="AA23" s="31"/>
      <c r="AB23" s="11"/>
      <c r="AC23" s="9"/>
    </row>
    <row r="24" spans="1:29" x14ac:dyDescent="0.25">
      <c r="A24" s="3" t="s">
        <v>9</v>
      </c>
      <c r="B24" s="33"/>
      <c r="C24" s="11"/>
      <c r="D24" s="9"/>
      <c r="F24" s="3" t="s">
        <v>9</v>
      </c>
      <c r="G24" s="33"/>
      <c r="H24" s="11"/>
      <c r="I24" s="9"/>
      <c r="K24" s="3" t="s">
        <v>9</v>
      </c>
      <c r="L24" s="33"/>
      <c r="M24" s="11"/>
      <c r="N24" s="9"/>
      <c r="P24" s="3" t="s">
        <v>9</v>
      </c>
      <c r="Q24" s="33"/>
      <c r="R24" s="11"/>
      <c r="S24" s="9"/>
      <c r="U24" s="3" t="s">
        <v>9</v>
      </c>
      <c r="V24" s="33"/>
      <c r="W24" s="11"/>
      <c r="X24" s="9"/>
      <c r="Z24" s="3" t="s">
        <v>9</v>
      </c>
      <c r="AA24" s="33"/>
      <c r="AB24" s="11"/>
      <c r="AC24" s="9"/>
    </row>
    <row r="25" spans="1:29" x14ac:dyDescent="0.25">
      <c r="A25" s="5" t="s">
        <v>0</v>
      </c>
      <c r="B25" s="31">
        <f>198129.37/995898.56</f>
        <v>0.1989453323438885</v>
      </c>
      <c r="C25" s="11">
        <f>C19*B25</f>
        <v>1293.1446602352753</v>
      </c>
      <c r="D25" s="9">
        <f>C25/(C9+C19)*D9</f>
        <v>272.24098110216323</v>
      </c>
      <c r="F25" s="5" t="s">
        <v>0</v>
      </c>
      <c r="G25" s="31">
        <f>198129.37/995898.56</f>
        <v>0.1989453323438885</v>
      </c>
      <c r="H25" s="11">
        <f>H19*G25</f>
        <v>1691.0353249230523</v>
      </c>
      <c r="I25" s="9">
        <f>H25/(H9+H19)*I9</f>
        <v>143.73800261845943</v>
      </c>
      <c r="K25" s="5" t="s">
        <v>0</v>
      </c>
      <c r="L25" s="31">
        <f>198129.37/995898.56</f>
        <v>0.1989453323438885</v>
      </c>
      <c r="M25" s="11">
        <f>M19*L25</f>
        <v>2287.8713219547176</v>
      </c>
      <c r="N25" s="9">
        <f>M25/(M9+M19)*N9</f>
        <v>161.49679919680361</v>
      </c>
      <c r="P25" s="5" t="s">
        <v>0</v>
      </c>
      <c r="Q25" s="31">
        <f>198129.37/995898.56</f>
        <v>0.1989453323438885</v>
      </c>
      <c r="R25" s="11"/>
      <c r="S25" s="9"/>
      <c r="U25" s="5" t="s">
        <v>0</v>
      </c>
      <c r="V25" s="31">
        <f>198129.37/995898.56</f>
        <v>0.1989453323438885</v>
      </c>
      <c r="W25" s="11">
        <f>W19*V25</f>
        <v>1293.1446602352753</v>
      </c>
      <c r="X25" s="9"/>
      <c r="Z25" s="5" t="s">
        <v>0</v>
      </c>
      <c r="AA25" s="31">
        <f>198129.37/995898.56</f>
        <v>0.1989453323438885</v>
      </c>
      <c r="AB25" s="11"/>
      <c r="AC25" s="9"/>
    </row>
    <row r="26" spans="1:29" x14ac:dyDescent="0.25">
      <c r="A26" s="5" t="s">
        <v>8</v>
      </c>
      <c r="B26" s="31">
        <f>432491/995898.56</f>
        <v>0.43427214113051832</v>
      </c>
      <c r="C26" s="11">
        <f>C19*B26</f>
        <v>2822.7689173483691</v>
      </c>
      <c r="D26" s="9">
        <f>C26/(C9+C19)*D9</f>
        <v>594.2671404943934</v>
      </c>
      <c r="F26" s="5" t="s">
        <v>8</v>
      </c>
      <c r="G26" s="31">
        <f>432491/995898.56</f>
        <v>0.43427214113051832</v>
      </c>
      <c r="H26" s="11">
        <f>H19*G26</f>
        <v>3691.3131996094057</v>
      </c>
      <c r="I26" s="9">
        <f>H26/(H9+H19)*I9</f>
        <v>313.76162196679945</v>
      </c>
      <c r="K26" s="5" t="s">
        <v>8</v>
      </c>
      <c r="L26" s="31">
        <f>432491/995898.56</f>
        <v>0.43427214113051832</v>
      </c>
      <c r="M26" s="11">
        <f>M19*L26</f>
        <v>4994.1296230009602</v>
      </c>
      <c r="N26" s="9">
        <f>M26/(M9+M19)*N9</f>
        <v>352.52679691771482</v>
      </c>
      <c r="P26" s="5" t="s">
        <v>8</v>
      </c>
      <c r="Q26" s="31">
        <f>432491/995898.56</f>
        <v>0.43427214113051832</v>
      </c>
      <c r="R26" s="11"/>
      <c r="S26" s="9"/>
      <c r="U26" s="5" t="s">
        <v>8</v>
      </c>
      <c r="V26" s="31">
        <f>432491/995898.56</f>
        <v>0.43427214113051832</v>
      </c>
      <c r="W26" s="11">
        <f>W19*V26</f>
        <v>2822.7689173483691</v>
      </c>
      <c r="X26" s="9"/>
      <c r="Z26" s="5" t="s">
        <v>8</v>
      </c>
      <c r="AA26" s="31">
        <f>432491/995898.56</f>
        <v>0.43427214113051832</v>
      </c>
      <c r="AB26" s="11"/>
      <c r="AC26" s="9"/>
    </row>
    <row r="27" spans="1:29" x14ac:dyDescent="0.25">
      <c r="A27" s="25" t="s">
        <v>10</v>
      </c>
      <c r="B27" s="32">
        <f>49071.94/995898.56</f>
        <v>4.9274034496043451E-2</v>
      </c>
      <c r="C27" s="11">
        <f>C19*B27</f>
        <v>320.28122422428243</v>
      </c>
      <c r="D27" s="9">
        <f>C27/(C9+C19)*D9</f>
        <v>67.427626152480499</v>
      </c>
      <c r="F27" s="25" t="s">
        <v>10</v>
      </c>
      <c r="G27" s="32">
        <f>49071.94/995898.56</f>
        <v>4.9274034496043451E-2</v>
      </c>
      <c r="H27" s="11">
        <f>H19*G27</f>
        <v>418.82929321636931</v>
      </c>
      <c r="I27" s="9">
        <f>H27/(H9+H19)*I9</f>
        <v>35.600489923391393</v>
      </c>
      <c r="K27" s="25" t="s">
        <v>10</v>
      </c>
      <c r="L27" s="32">
        <f>49071.94/995898.56</f>
        <v>4.9274034496043451E-2</v>
      </c>
      <c r="M27" s="11">
        <f>M19*L27</f>
        <v>566.65139670449969</v>
      </c>
      <c r="N27" s="9">
        <f>M27/(M9+M19)*N9</f>
        <v>39.998922120317623</v>
      </c>
      <c r="P27" s="25" t="s">
        <v>10</v>
      </c>
      <c r="Q27" s="32">
        <f>49071.94/995898.56</f>
        <v>4.9274034496043451E-2</v>
      </c>
      <c r="R27" s="11"/>
      <c r="S27" s="9"/>
      <c r="U27" s="25" t="s">
        <v>10</v>
      </c>
      <c r="V27" s="32">
        <f>49071.94/995898.56</f>
        <v>4.9274034496043451E-2</v>
      </c>
      <c r="W27" s="11">
        <f>W19*V27</f>
        <v>320.28122422428243</v>
      </c>
      <c r="X27" s="9"/>
      <c r="Z27" s="25" t="s">
        <v>10</v>
      </c>
      <c r="AA27" s="32">
        <f>49071.94/995898.56</f>
        <v>4.9274034496043451E-2</v>
      </c>
      <c r="AB27" s="11"/>
      <c r="AC27" s="9"/>
    </row>
    <row r="28" spans="1:29" x14ac:dyDescent="0.25">
      <c r="B28" s="31"/>
      <c r="C28" s="11"/>
      <c r="D28" s="9"/>
      <c r="G28" s="31"/>
      <c r="H28" s="11"/>
      <c r="I28" s="9"/>
      <c r="L28" s="31"/>
      <c r="M28" s="11"/>
      <c r="N28" s="9"/>
      <c r="Q28" s="31"/>
      <c r="R28" s="11"/>
      <c r="S28" s="9"/>
      <c r="V28" s="31"/>
      <c r="W28" s="11"/>
      <c r="X28" s="9"/>
      <c r="AA28" s="31"/>
      <c r="AB28" s="11"/>
      <c r="AC28" s="9"/>
    </row>
    <row r="29" spans="1:29" x14ac:dyDescent="0.25">
      <c r="A29" s="38" t="s">
        <v>11</v>
      </c>
      <c r="B29" s="33"/>
      <c r="C29" s="11"/>
      <c r="D29" s="9"/>
      <c r="F29" s="38" t="s">
        <v>11</v>
      </c>
      <c r="G29" s="33"/>
      <c r="H29" s="11"/>
      <c r="I29" s="9"/>
      <c r="K29" s="38" t="s">
        <v>11</v>
      </c>
      <c r="L29" s="33"/>
      <c r="M29" s="11"/>
      <c r="N29" s="9"/>
      <c r="P29" s="38" t="s">
        <v>11</v>
      </c>
      <c r="Q29" s="33"/>
      <c r="R29" s="11"/>
      <c r="S29" s="9"/>
      <c r="U29" s="38" t="s">
        <v>11</v>
      </c>
      <c r="V29" s="33"/>
      <c r="W29" s="11"/>
      <c r="X29" s="9"/>
      <c r="Z29" s="38" t="s">
        <v>11</v>
      </c>
      <c r="AA29" s="33"/>
      <c r="AB29" s="11"/>
      <c r="AC29" s="9"/>
    </row>
    <row r="30" spans="1:29" x14ac:dyDescent="0.25">
      <c r="A30" s="24" t="s">
        <v>0</v>
      </c>
      <c r="B30" s="31">
        <f>31330.43/995898.56</f>
        <v>3.1459459083864924E-2</v>
      </c>
      <c r="C30" s="11">
        <f>C19*B30</f>
        <v>204.48648404512201</v>
      </c>
      <c r="D30" s="9">
        <f>C30/(C9+C19)*D9</f>
        <v>43.049786114762526</v>
      </c>
      <c r="F30" s="24" t="s">
        <v>0</v>
      </c>
      <c r="G30" s="31">
        <f>31330.43/995898.56</f>
        <v>3.1459459083864924E-2</v>
      </c>
      <c r="H30" s="11">
        <f>H19*G30</f>
        <v>267.40540221285187</v>
      </c>
      <c r="I30" s="9">
        <f>H30/(H9+H19)*I9</f>
        <v>22.72945918809241</v>
      </c>
      <c r="K30" s="24" t="s">
        <v>0</v>
      </c>
      <c r="L30" s="31">
        <f>31330.43/995898.56</f>
        <v>3.1459459083864924E-2</v>
      </c>
      <c r="M30" s="11">
        <f>M19*L30</f>
        <v>361.78377946444664</v>
      </c>
      <c r="N30" s="9">
        <f>M30/(M9+M19)*N9</f>
        <v>25.537678550431529</v>
      </c>
      <c r="P30" s="24" t="s">
        <v>0</v>
      </c>
      <c r="Q30" s="31">
        <f>31330.43/995898.56</f>
        <v>3.1459459083864924E-2</v>
      </c>
      <c r="R30" s="11"/>
      <c r="S30" s="9"/>
      <c r="U30" s="24" t="s">
        <v>0</v>
      </c>
      <c r="V30" s="31">
        <f>31330.43/995898.56</f>
        <v>3.1459459083864924E-2</v>
      </c>
      <c r="W30" s="11">
        <f>W19*V30</f>
        <v>204.48648404512201</v>
      </c>
      <c r="X30" s="9"/>
      <c r="Z30" s="24" t="s">
        <v>0</v>
      </c>
      <c r="AA30" s="31">
        <f>31330.43/995898.56</f>
        <v>3.1459459083864924E-2</v>
      </c>
      <c r="AB30" s="11"/>
      <c r="AC30" s="9"/>
    </row>
    <row r="31" spans="1:29" x14ac:dyDescent="0.25">
      <c r="A31" s="24" t="s">
        <v>8</v>
      </c>
      <c r="B31" s="31">
        <f>93607.87/995898.56</f>
        <v>9.3993378201089064E-2</v>
      </c>
      <c r="C31" s="11">
        <f>C19*B31</f>
        <v>610.95695830707893</v>
      </c>
      <c r="D31" s="9">
        <f>C31/(C9+C19)*D9</f>
        <v>128.6225175383324</v>
      </c>
      <c r="F31" s="24" t="s">
        <v>8</v>
      </c>
      <c r="G31" s="31">
        <f>93607.87/995898.56</f>
        <v>9.3993378201089064E-2</v>
      </c>
      <c r="H31" s="11">
        <f>H19*G31</f>
        <v>798.94371470925705</v>
      </c>
      <c r="I31" s="9">
        <f>H31/(H9+H19)*I9</f>
        <v>67.910215750286852</v>
      </c>
      <c r="K31" s="24" t="s">
        <v>8</v>
      </c>
      <c r="L31" s="31">
        <f>93607.87/995898.56</f>
        <v>9.3993378201089064E-2</v>
      </c>
      <c r="M31" s="11">
        <f>M19*L31</f>
        <v>1080.9238493125242</v>
      </c>
      <c r="N31" s="9">
        <f>M31/(M9+M19)*N9</f>
        <v>76.300507010295831</v>
      </c>
      <c r="P31" s="24" t="s">
        <v>8</v>
      </c>
      <c r="Q31" s="31">
        <f>93607.87/995898.56</f>
        <v>9.3993378201089064E-2</v>
      </c>
      <c r="R31" s="11"/>
      <c r="S31" s="9"/>
      <c r="U31" s="24" t="s">
        <v>8</v>
      </c>
      <c r="V31" s="31">
        <f>93607.87/995898.56</f>
        <v>9.3993378201089064E-2</v>
      </c>
      <c r="W31" s="11">
        <f>W19*V31</f>
        <v>610.95695830707893</v>
      </c>
      <c r="X31" s="9"/>
      <c r="Z31" s="24" t="s">
        <v>8</v>
      </c>
      <c r="AA31" s="31">
        <f>93607.87/995898.56</f>
        <v>9.3993378201089064E-2</v>
      </c>
      <c r="AB31" s="11"/>
      <c r="AC31" s="9"/>
    </row>
    <row r="32" spans="1:29" x14ac:dyDescent="0.25">
      <c r="A32" s="24" t="s">
        <v>12</v>
      </c>
      <c r="B32" s="31">
        <f>94641.48/995898.56</f>
        <v>9.503124494928479E-2</v>
      </c>
      <c r="C32" s="11">
        <f>C19*B32</f>
        <v>617.70309217035117</v>
      </c>
      <c r="D32" s="9">
        <f>C32/(C9+C19)*D9</f>
        <v>130.04275624638973</v>
      </c>
      <c r="F32" s="24" t="s">
        <v>12</v>
      </c>
      <c r="G32" s="31">
        <f>94641.48/995898.56</f>
        <v>9.503124494928479E-2</v>
      </c>
      <c r="H32" s="11">
        <f>H19*G32</f>
        <v>807.76558206892071</v>
      </c>
      <c r="I32" s="9">
        <f>H32/(H9+H19)*I9</f>
        <v>68.660074475858266</v>
      </c>
      <c r="K32" s="24" t="s">
        <v>12</v>
      </c>
      <c r="L32" s="31">
        <f>94641.48/995898.56</f>
        <v>9.503124494928479E-2</v>
      </c>
      <c r="M32" s="11">
        <f>M19*L32</f>
        <v>1092.859316916775</v>
      </c>
      <c r="N32" s="9">
        <f>M32/(M9+M19)*N9</f>
        <v>77.143010605889998</v>
      </c>
      <c r="P32" s="24" t="s">
        <v>12</v>
      </c>
      <c r="Q32" s="31">
        <f>94641.48/995898.56</f>
        <v>9.503124494928479E-2</v>
      </c>
      <c r="R32" s="11"/>
      <c r="S32" s="9"/>
      <c r="U32" s="24" t="s">
        <v>12</v>
      </c>
      <c r="V32" s="31">
        <f>94641.48/995898.56</f>
        <v>9.503124494928479E-2</v>
      </c>
      <c r="W32" s="11">
        <f>W19*V32</f>
        <v>617.70309217035117</v>
      </c>
      <c r="X32" s="9"/>
      <c r="Z32" s="24" t="s">
        <v>12</v>
      </c>
      <c r="AA32" s="31">
        <f>94641.48/995898.56</f>
        <v>9.503124494928479E-2</v>
      </c>
      <c r="AB32" s="11"/>
      <c r="AC32" s="9"/>
    </row>
    <row r="33" spans="1:29" ht="15.75" thickBot="1" x14ac:dyDescent="0.3">
      <c r="B33" s="34">
        <f>SUM(B21:B32)</f>
        <v>1</v>
      </c>
      <c r="C33" s="35">
        <f>SUM(C21:C32)</f>
        <v>6499.9999999999991</v>
      </c>
      <c r="D33" s="37">
        <f>SUM(D21:D32)</f>
        <v>1368.4210526315787</v>
      </c>
      <c r="G33" s="34">
        <f>SUM(G21:G32)</f>
        <v>1</v>
      </c>
      <c r="H33" s="35">
        <f>SUM(H21:H32)</f>
        <v>8500</v>
      </c>
      <c r="I33" s="44">
        <f>SUM(I21:I32)</f>
        <v>722.49999999999977</v>
      </c>
      <c r="L33" s="34">
        <f>SUM(L21:L32)</f>
        <v>1</v>
      </c>
      <c r="M33" s="35">
        <f>SUM(M21:M32)</f>
        <v>11500</v>
      </c>
      <c r="N33" s="44">
        <f>SUM(N21:N32)</f>
        <v>811.76470588235293</v>
      </c>
      <c r="Q33" s="34">
        <f>SUM(Q21:Q32)</f>
        <v>1</v>
      </c>
      <c r="R33" s="35">
        <f>SUM(R21:R32)</f>
        <v>0</v>
      </c>
      <c r="S33" s="37">
        <f>SUM(S21:S32)</f>
        <v>0</v>
      </c>
      <c r="V33" s="34">
        <f>SUM(V21:V32)</f>
        <v>1</v>
      </c>
      <c r="W33" s="35">
        <f>SUM(W21:W32)</f>
        <v>6499.9999999999991</v>
      </c>
      <c r="X33" s="37">
        <f>SUM(X21:X32)</f>
        <v>0</v>
      </c>
      <c r="AA33" s="34">
        <f>SUM(AA21:AA32)</f>
        <v>1</v>
      </c>
      <c r="AB33" s="35">
        <f>SUM(AB21:AB32)</f>
        <v>0</v>
      </c>
      <c r="AC33" s="37">
        <f>SUM(AC21:AC32)</f>
        <v>0</v>
      </c>
    </row>
    <row r="34" spans="1:29" ht="16.5" thickTop="1" thickBot="1" x14ac:dyDescent="0.3">
      <c r="D34" s="45">
        <f>D17+D33</f>
        <v>4000</v>
      </c>
      <c r="I34" s="45">
        <f>I17+I33</f>
        <v>1700</v>
      </c>
      <c r="N34" s="45">
        <f>N17+N33</f>
        <v>1800.0000000000002</v>
      </c>
      <c r="S34" s="113">
        <f>S17+S33</f>
        <v>0</v>
      </c>
      <c r="X34" s="113"/>
      <c r="AC34" s="113">
        <f>AC17+AC33</f>
        <v>0</v>
      </c>
    </row>
    <row r="35" spans="1:29" ht="15.75" thickTop="1" x14ac:dyDescent="0.25"/>
    <row r="36" spans="1:29" x14ac:dyDescent="0.25">
      <c r="P36" s="121" t="s">
        <v>25</v>
      </c>
      <c r="Q36" s="121"/>
      <c r="R36" s="53" t="s">
        <v>31</v>
      </c>
      <c r="Z36" s="118" t="s">
        <v>46</v>
      </c>
      <c r="AA36" s="118"/>
      <c r="AB36" s="118"/>
      <c r="AC36" s="114">
        <v>4200</v>
      </c>
    </row>
    <row r="37" spans="1:29" ht="15.75" thickBot="1" x14ac:dyDescent="0.3">
      <c r="A37" s="42" t="s">
        <v>16</v>
      </c>
      <c r="B37" s="39"/>
      <c r="C37" s="40">
        <f>C6+C9+C19</f>
        <v>34500</v>
      </c>
      <c r="D37" s="40">
        <f>D6+D9+D19</f>
        <v>8000</v>
      </c>
      <c r="E37" s="39"/>
      <c r="F37" s="39"/>
      <c r="G37" s="39"/>
      <c r="H37" s="40">
        <f>H6+H9+H19</f>
        <v>32500</v>
      </c>
      <c r="I37" s="40">
        <f>I6+I9+I19</f>
        <v>4200</v>
      </c>
      <c r="J37" s="39"/>
      <c r="K37" s="39"/>
      <c r="L37" s="39"/>
      <c r="M37" s="40">
        <f>M6+M9+M19</f>
        <v>42000</v>
      </c>
      <c r="N37" s="40">
        <f>N6+N9+N19</f>
        <v>3600</v>
      </c>
      <c r="U37" s="39"/>
      <c r="V37" s="39"/>
      <c r="W37" s="40">
        <f>W6+W9+W19</f>
        <v>29000</v>
      </c>
      <c r="X37" s="40"/>
    </row>
    <row r="38" spans="1:29" ht="15.75" thickTop="1" x14ac:dyDescent="0.25">
      <c r="Z38" s="118" t="s">
        <v>47</v>
      </c>
      <c r="AA38" s="118"/>
      <c r="AB38" s="118"/>
      <c r="AC38" s="114">
        <v>605</v>
      </c>
    </row>
    <row r="39" spans="1:29" ht="15.75" thickBot="1" x14ac:dyDescent="0.3">
      <c r="A39" s="41" t="s">
        <v>22</v>
      </c>
      <c r="B39" s="41"/>
      <c r="C39" s="119">
        <f>C37+D37</f>
        <v>42500</v>
      </c>
      <c r="D39" s="119"/>
      <c r="E39" s="43"/>
      <c r="F39" s="43"/>
      <c r="G39" s="43"/>
      <c r="H39" s="120">
        <f>H37+I37</f>
        <v>36700</v>
      </c>
      <c r="I39" s="120"/>
      <c r="J39" s="43"/>
      <c r="K39" s="43"/>
      <c r="L39" s="43"/>
      <c r="M39" s="119">
        <f>M37+N37</f>
        <v>45600</v>
      </c>
      <c r="N39" s="119"/>
      <c r="U39" s="110"/>
      <c r="V39" s="110"/>
      <c r="W39" s="119">
        <f>W37+X37</f>
        <v>29000</v>
      </c>
      <c r="X39" s="119"/>
    </row>
    <row r="40" spans="1:29" ht="15.75" thickTop="1" x14ac:dyDescent="0.25"/>
  </sheetData>
  <mergeCells count="7">
    <mergeCell ref="Z36:AB36"/>
    <mergeCell ref="Z38:AB38"/>
    <mergeCell ref="C39:D39"/>
    <mergeCell ref="H39:I39"/>
    <mergeCell ref="M39:N39"/>
    <mergeCell ref="P36:Q36"/>
    <mergeCell ref="W39:X39"/>
  </mergeCells>
  <pageMargins left="0.25" right="0.25" top="0.5" bottom="0.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47"/>
  <sheetViews>
    <sheetView tabSelected="1" workbookViewId="0">
      <selection activeCell="AH46" sqref="AH46"/>
    </sheetView>
  </sheetViews>
  <sheetFormatPr defaultRowHeight="15" x14ac:dyDescent="0.25"/>
  <cols>
    <col min="1" max="1" width="22.85546875" bestFit="1" customWidth="1"/>
    <col min="2" max="2" width="7.85546875" hidden="1" customWidth="1"/>
    <col min="3" max="4" width="10.42578125" bestFit="1" customWidth="1"/>
    <col min="5" max="5" width="2.7109375" style="50" customWidth="1"/>
    <col min="6" max="6" width="22.85546875" bestFit="1" customWidth="1"/>
    <col min="7" max="7" width="9.42578125" hidden="1" customWidth="1"/>
    <col min="8" max="9" width="10.42578125" bestFit="1" customWidth="1"/>
    <col min="10" max="10" width="2.7109375" customWidth="1"/>
    <col min="11" max="11" width="22.85546875" bestFit="1" customWidth="1"/>
    <col min="12" max="12" width="7.5703125" hidden="1" customWidth="1"/>
    <col min="13" max="13" width="10.42578125" bestFit="1" customWidth="1"/>
    <col min="14" max="14" width="11.28515625" customWidth="1"/>
    <col min="15" max="15" width="2.7109375" style="51" customWidth="1"/>
    <col min="16" max="16" width="22.85546875" bestFit="1" customWidth="1"/>
    <col min="17" max="17" width="7.85546875" hidden="1" customWidth="1"/>
    <col min="18" max="19" width="10.42578125" bestFit="1" customWidth="1"/>
    <col min="20" max="20" width="2.7109375" style="51" customWidth="1"/>
    <col min="21" max="21" width="19.7109375" customWidth="1"/>
    <col min="22" max="22" width="7.85546875" hidden="1" customWidth="1"/>
    <col min="23" max="24" width="10.42578125" bestFit="1" customWidth="1"/>
    <col min="25" max="25" width="2.7109375" customWidth="1"/>
    <col min="26" max="26" width="20" customWidth="1"/>
    <col min="27" max="27" width="17" bestFit="1" customWidth="1"/>
    <col min="28" max="28" width="16.7109375" bestFit="1" customWidth="1"/>
    <col min="29" max="29" width="2.7109375" customWidth="1"/>
    <col min="30" max="30" width="24" bestFit="1" customWidth="1"/>
    <col min="33" max="33" width="2.7109375" customWidth="1"/>
    <col min="34" max="34" width="24" bestFit="1" customWidth="1"/>
    <col min="35" max="35" width="17" bestFit="1" customWidth="1"/>
    <col min="36" max="36" width="14.7109375" bestFit="1" customWidth="1"/>
  </cols>
  <sheetData>
    <row r="2" spans="1:36" ht="38.25" thickBot="1" x14ac:dyDescent="0.35">
      <c r="A2" s="54" t="s">
        <v>23</v>
      </c>
      <c r="B2" s="46"/>
      <c r="C2" s="46"/>
      <c r="D2" s="46"/>
      <c r="E2" s="47"/>
      <c r="F2" s="54" t="s">
        <v>23</v>
      </c>
      <c r="G2" s="46"/>
      <c r="H2" s="46"/>
      <c r="I2" s="46"/>
      <c r="K2" s="55" t="s">
        <v>15</v>
      </c>
      <c r="L2" s="7"/>
      <c r="M2" s="7"/>
      <c r="N2" s="7"/>
      <c r="P2" s="55" t="s">
        <v>15</v>
      </c>
      <c r="Q2" s="7"/>
      <c r="R2" s="7"/>
      <c r="S2" s="7"/>
      <c r="U2" s="55" t="s">
        <v>15</v>
      </c>
      <c r="V2" s="7"/>
      <c r="W2" s="7"/>
      <c r="X2" s="7"/>
      <c r="Z2" s="55" t="s">
        <v>15</v>
      </c>
      <c r="AA2" s="7"/>
      <c r="AB2" s="7"/>
      <c r="AD2" s="55" t="s">
        <v>15</v>
      </c>
      <c r="AE2" s="7"/>
      <c r="AF2" s="7"/>
      <c r="AH2" s="55" t="s">
        <v>15</v>
      </c>
      <c r="AI2" s="7"/>
      <c r="AJ2" s="7"/>
    </row>
    <row r="3" spans="1:36" ht="53.25" thickTop="1" thickBot="1" x14ac:dyDescent="0.35">
      <c r="A3" s="56" t="s">
        <v>39</v>
      </c>
      <c r="B3" s="16"/>
      <c r="C3" s="78" t="s">
        <v>16</v>
      </c>
      <c r="D3" s="78" t="s">
        <v>17</v>
      </c>
      <c r="E3" s="48"/>
      <c r="F3" s="56" t="s">
        <v>40</v>
      </c>
      <c r="G3" s="16"/>
      <c r="H3" s="78" t="s">
        <v>16</v>
      </c>
      <c r="I3" s="78" t="s">
        <v>17</v>
      </c>
      <c r="K3" s="57" t="s">
        <v>19</v>
      </c>
      <c r="L3" s="16"/>
      <c r="M3" s="78" t="s">
        <v>16</v>
      </c>
      <c r="N3" s="78" t="s">
        <v>17</v>
      </c>
      <c r="P3" s="57" t="s">
        <v>18</v>
      </c>
      <c r="Q3" s="16"/>
      <c r="R3" s="78" t="s">
        <v>16</v>
      </c>
      <c r="S3" s="78" t="s">
        <v>17</v>
      </c>
      <c r="U3" s="56" t="s">
        <v>21</v>
      </c>
      <c r="V3" s="16"/>
      <c r="W3" s="78" t="s">
        <v>16</v>
      </c>
      <c r="X3" s="78" t="s">
        <v>17</v>
      </c>
      <c r="Z3" s="56" t="s">
        <v>24</v>
      </c>
      <c r="AA3" s="78" t="s">
        <v>16</v>
      </c>
      <c r="AB3" s="78" t="s">
        <v>17</v>
      </c>
      <c r="AD3" s="56" t="s">
        <v>41</v>
      </c>
      <c r="AE3" s="78" t="s">
        <v>16</v>
      </c>
      <c r="AF3" s="78" t="s">
        <v>17</v>
      </c>
      <c r="AH3" s="56" t="s">
        <v>48</v>
      </c>
      <c r="AI3" s="78" t="s">
        <v>16</v>
      </c>
      <c r="AJ3" s="78" t="s">
        <v>17</v>
      </c>
    </row>
    <row r="4" spans="1:36" ht="15.75" thickTop="1" x14ac:dyDescent="0.25">
      <c r="C4" s="6"/>
      <c r="D4" s="6"/>
      <c r="E4" s="49"/>
      <c r="H4" s="6"/>
      <c r="I4" s="6"/>
      <c r="M4" s="6"/>
      <c r="N4" s="6"/>
      <c r="R4" s="6"/>
      <c r="S4" s="6"/>
      <c r="W4" s="6"/>
      <c r="X4" s="6"/>
      <c r="AE4" s="6"/>
      <c r="AF4" s="6"/>
      <c r="AI4" s="6"/>
      <c r="AJ4" s="6"/>
    </row>
    <row r="5" spans="1:36" ht="24.75" customHeight="1" thickBot="1" x14ac:dyDescent="0.3">
      <c r="A5" s="58" t="s">
        <v>6</v>
      </c>
      <c r="B5" s="59" t="s">
        <v>20</v>
      </c>
      <c r="C5" s="60">
        <v>9800</v>
      </c>
      <c r="D5" s="60">
        <v>1400</v>
      </c>
      <c r="E5" s="61"/>
      <c r="F5" s="58" t="s">
        <v>6</v>
      </c>
      <c r="G5" s="59" t="s">
        <v>20</v>
      </c>
      <c r="H5" s="60">
        <v>10100</v>
      </c>
      <c r="I5" s="60">
        <v>1400</v>
      </c>
      <c r="J5" s="62"/>
      <c r="K5" s="58" t="s">
        <v>6</v>
      </c>
      <c r="L5" s="59" t="s">
        <v>20</v>
      </c>
      <c r="M5" s="60">
        <v>12500</v>
      </c>
      <c r="N5" s="60">
        <v>4000</v>
      </c>
      <c r="O5" s="63"/>
      <c r="P5" s="58" t="s">
        <v>6</v>
      </c>
      <c r="Q5" s="59" t="s">
        <v>20</v>
      </c>
      <c r="R5" s="60">
        <v>11500</v>
      </c>
      <c r="S5" s="60">
        <v>1700</v>
      </c>
      <c r="T5" s="63"/>
      <c r="U5" s="58" t="s">
        <v>6</v>
      </c>
      <c r="V5" s="59" t="s">
        <v>20</v>
      </c>
      <c r="W5" s="60">
        <v>14000</v>
      </c>
      <c r="X5" s="60">
        <v>1800</v>
      </c>
      <c r="Y5" s="62"/>
      <c r="Z5" s="58" t="s">
        <v>6</v>
      </c>
      <c r="AA5" s="60" t="s">
        <v>37</v>
      </c>
      <c r="AB5" s="60" t="s">
        <v>34</v>
      </c>
      <c r="AD5" s="58" t="s">
        <v>6</v>
      </c>
      <c r="AE5" s="60">
        <v>6500</v>
      </c>
      <c r="AF5" s="112" t="s">
        <v>42</v>
      </c>
      <c r="AH5" s="58" t="s">
        <v>6</v>
      </c>
      <c r="AI5" s="60" t="s">
        <v>49</v>
      </c>
      <c r="AJ5" s="60">
        <v>2750</v>
      </c>
    </row>
    <row r="6" spans="1:36" ht="15.75" hidden="1" customHeight="1" thickTop="1" x14ac:dyDescent="0.25">
      <c r="A6" s="64" t="s">
        <v>0</v>
      </c>
      <c r="B6" s="65">
        <f>744689.58/1137320.39</f>
        <v>0.65477554658102988</v>
      </c>
      <c r="C6" s="66">
        <f>C5*B6</f>
        <v>6416.8003564940927</v>
      </c>
      <c r="D6" s="66">
        <f>C6/(C5+C15)*D5</f>
        <v>551.13622693814295</v>
      </c>
      <c r="E6" s="67"/>
      <c r="F6" s="64" t="s">
        <v>0</v>
      </c>
      <c r="G6" s="65">
        <f>744689.58/1137320.39</f>
        <v>0.65477554658102988</v>
      </c>
      <c r="H6" s="66">
        <f>H5*G6</f>
        <v>6613.2330204684022</v>
      </c>
      <c r="I6" s="66">
        <f>H6/(H5+H15)*I5</f>
        <v>544.61918992092728</v>
      </c>
      <c r="J6" s="62"/>
      <c r="K6" s="64" t="s">
        <v>0</v>
      </c>
      <c r="L6" s="65">
        <f>744689.58/1137320.39</f>
        <v>0.65477554658102988</v>
      </c>
      <c r="M6" s="66">
        <f>M5*L6</f>
        <v>8184.6943322628731</v>
      </c>
      <c r="N6" s="66">
        <f>M6/(M5+M15)*N5</f>
        <v>1723.0935436342891</v>
      </c>
      <c r="O6" s="63"/>
      <c r="P6" s="64" t="s">
        <v>0</v>
      </c>
      <c r="Q6" s="65">
        <f>744689.58/1137320.39</f>
        <v>0.65477554658102988</v>
      </c>
      <c r="R6" s="66">
        <f>R5*Q6</f>
        <v>7529.9187856818435</v>
      </c>
      <c r="S6" s="66">
        <f>R6/(R5+R15)*S5</f>
        <v>640.0430967829567</v>
      </c>
      <c r="T6" s="63"/>
      <c r="U6" s="64" t="s">
        <v>0</v>
      </c>
      <c r="V6" s="65">
        <f>744689.58/1137320.39</f>
        <v>0.65477554658102988</v>
      </c>
      <c r="W6" s="66">
        <f>W5*V6</f>
        <v>9166.8576521344185</v>
      </c>
      <c r="X6" s="66">
        <f>W6/(W5+W15)*X5</f>
        <v>647.07230485654725</v>
      </c>
      <c r="Y6" s="62"/>
      <c r="Z6" s="62" t="s">
        <v>0</v>
      </c>
      <c r="AA6" s="62">
        <v>9166.8576521344185</v>
      </c>
      <c r="AB6" s="62">
        <v>647.07230485654725</v>
      </c>
      <c r="AD6" s="64" t="s">
        <v>0</v>
      </c>
      <c r="AE6" s="66" t="e">
        <f>AE5*#REF!</f>
        <v>#REF!</v>
      </c>
      <c r="AF6" s="66" t="e">
        <f>AE6/(AE5+AE15)*AF5</f>
        <v>#REF!</v>
      </c>
      <c r="AH6" s="62" t="s">
        <v>0</v>
      </c>
      <c r="AI6" s="62">
        <v>9166.8576521344185</v>
      </c>
      <c r="AJ6" s="62">
        <v>647.07230485654725</v>
      </c>
    </row>
    <row r="7" spans="1:36" ht="15.75" hidden="1" customHeight="1" thickTop="1" x14ac:dyDescent="0.25">
      <c r="A7" s="68" t="s">
        <v>8</v>
      </c>
      <c r="B7" s="69">
        <f>182522.48/1137320.39</f>
        <v>0.16048466342892176</v>
      </c>
      <c r="C7" s="66">
        <f>C5*B7</f>
        <v>1572.7497016034333</v>
      </c>
      <c r="D7" s="66">
        <f>C7/(C5+C15)*D5</f>
        <v>135.08279645673659</v>
      </c>
      <c r="E7" s="67"/>
      <c r="F7" s="68" t="s">
        <v>8</v>
      </c>
      <c r="G7" s="69">
        <f>182522.48/1137320.39</f>
        <v>0.16048466342892176</v>
      </c>
      <c r="H7" s="66">
        <f>H5*G7</f>
        <v>1620.8951006321097</v>
      </c>
      <c r="I7" s="66">
        <f>H7/(H5+H15)*I5</f>
        <v>133.4854788755855</v>
      </c>
      <c r="J7" s="62"/>
      <c r="K7" s="68" t="s">
        <v>8</v>
      </c>
      <c r="L7" s="69">
        <f>182522.48/1137320.39</f>
        <v>0.16048466342892176</v>
      </c>
      <c r="M7" s="66">
        <f>M5*L7</f>
        <v>2006.058292861522</v>
      </c>
      <c r="N7" s="66">
        <f>M7/(M5+M15)*N5</f>
        <v>422.32806165505724</v>
      </c>
      <c r="O7" s="63"/>
      <c r="P7" s="68" t="s">
        <v>8</v>
      </c>
      <c r="Q7" s="69">
        <f>182522.48/1137320.39</f>
        <v>0.16048466342892176</v>
      </c>
      <c r="R7" s="66">
        <f>R5*Q7</f>
        <v>1845.5736294326002</v>
      </c>
      <c r="S7" s="66">
        <f>R7/(R5+R15)*S5</f>
        <v>156.87375850177102</v>
      </c>
      <c r="T7" s="63"/>
      <c r="U7" s="68" t="s">
        <v>8</v>
      </c>
      <c r="V7" s="69">
        <f>182522.48/1137320.39</f>
        <v>0.16048466342892176</v>
      </c>
      <c r="W7" s="66">
        <f>W5*V7</f>
        <v>2246.7852880049045</v>
      </c>
      <c r="X7" s="66">
        <f>W7/(W5+W15)*X5</f>
        <v>158.59660856505207</v>
      </c>
      <c r="Y7" s="62"/>
      <c r="Z7" s="62" t="s">
        <v>8</v>
      </c>
      <c r="AA7" s="62">
        <v>2246.7852880049045</v>
      </c>
      <c r="AB7" s="62">
        <v>158.59660856505207</v>
      </c>
      <c r="AD7" s="68" t="s">
        <v>8</v>
      </c>
      <c r="AE7" s="66" t="e">
        <f>AE5*#REF!</f>
        <v>#REF!</v>
      </c>
      <c r="AF7" s="66" t="e">
        <f>AE7/(AE5+AE15)*AF5</f>
        <v>#REF!</v>
      </c>
      <c r="AH7" s="62" t="s">
        <v>8</v>
      </c>
      <c r="AI7" s="62">
        <v>2246.7852880049045</v>
      </c>
      <c r="AJ7" s="62">
        <v>158.59660856505207</v>
      </c>
    </row>
    <row r="8" spans="1:36" ht="15.75" hidden="1" customHeight="1" thickTop="1" x14ac:dyDescent="0.25">
      <c r="A8" s="64" t="s">
        <v>1</v>
      </c>
      <c r="B8" s="65">
        <f>29530/1137320.39</f>
        <v>2.5964539332667732E-2</v>
      </c>
      <c r="C8" s="66">
        <f>C5*B8</f>
        <v>254.45248546014378</v>
      </c>
      <c r="D8" s="66">
        <f>C8/(C5+C15)*D5</f>
        <v>21.854814702098238</v>
      </c>
      <c r="E8" s="67"/>
      <c r="F8" s="64" t="s">
        <v>1</v>
      </c>
      <c r="G8" s="65">
        <f>29530/1137320.39</f>
        <v>2.5964539332667732E-2</v>
      </c>
      <c r="H8" s="66">
        <f>H5*G8</f>
        <v>262.24184725994411</v>
      </c>
      <c r="I8" s="66">
        <f>H8/(H5+H15)*I5</f>
        <v>21.596387421407162</v>
      </c>
      <c r="J8" s="62"/>
      <c r="K8" s="64" t="s">
        <v>1</v>
      </c>
      <c r="L8" s="65">
        <f>29530/1137320.39</f>
        <v>2.5964539332667732E-2</v>
      </c>
      <c r="M8" s="66">
        <f>M5*L8</f>
        <v>324.55674165834665</v>
      </c>
      <c r="N8" s="66">
        <f>M8/(M5+M15)*N5</f>
        <v>68.327735085967717</v>
      </c>
      <c r="O8" s="63"/>
      <c r="P8" s="64" t="s">
        <v>1</v>
      </c>
      <c r="Q8" s="65">
        <f>29530/1137320.39</f>
        <v>2.5964539332667732E-2</v>
      </c>
      <c r="R8" s="66">
        <f>R5*Q8</f>
        <v>298.5922023256789</v>
      </c>
      <c r="S8" s="66">
        <f>R8/(R5+R15)*S5</f>
        <v>25.380337197682707</v>
      </c>
      <c r="T8" s="63"/>
      <c r="U8" s="64" t="s">
        <v>1</v>
      </c>
      <c r="V8" s="65">
        <f>29530/1137320.39</f>
        <v>2.5964539332667732E-2</v>
      </c>
      <c r="W8" s="66">
        <f>W5*V8</f>
        <v>363.50355065734823</v>
      </c>
      <c r="X8" s="66">
        <f>W8/(W5+W15)*X5</f>
        <v>25.659074164048111</v>
      </c>
      <c r="Y8" s="62"/>
      <c r="Z8" s="62" t="s">
        <v>1</v>
      </c>
      <c r="AA8" s="62">
        <v>363.50355065734823</v>
      </c>
      <c r="AB8" s="62">
        <v>25.659074164048111</v>
      </c>
      <c r="AD8" s="64" t="s">
        <v>1</v>
      </c>
      <c r="AE8" s="66" t="e">
        <f>AE5*#REF!</f>
        <v>#REF!</v>
      </c>
      <c r="AF8" s="66" t="e">
        <f>AE8/(AE5+AE15)*AF5</f>
        <v>#REF!</v>
      </c>
      <c r="AH8" s="62" t="s">
        <v>1</v>
      </c>
      <c r="AI8" s="62">
        <v>363.50355065734823</v>
      </c>
      <c r="AJ8" s="62">
        <v>25.659074164048111</v>
      </c>
    </row>
    <row r="9" spans="1:36" ht="15.75" hidden="1" customHeight="1" thickTop="1" x14ac:dyDescent="0.25">
      <c r="A9" s="64" t="s">
        <v>2</v>
      </c>
      <c r="B9" s="65">
        <f>33615/1137320.39</f>
        <v>2.9556315261348654E-2</v>
      </c>
      <c r="C9" s="66">
        <f>C5*B9</f>
        <v>289.65188956121682</v>
      </c>
      <c r="D9" s="66">
        <f>C9/(C5+C15)*D5</f>
        <v>24.878076404030889</v>
      </c>
      <c r="E9" s="67"/>
      <c r="F9" s="64" t="s">
        <v>2</v>
      </c>
      <c r="G9" s="65">
        <f>33615/1137320.39</f>
        <v>2.9556315261348654E-2</v>
      </c>
      <c r="H9" s="66">
        <f>H5*G9</f>
        <v>298.5187841396214</v>
      </c>
      <c r="I9" s="66">
        <f>H9/(H5+H15)*I5</f>
        <v>24.583899870321762</v>
      </c>
      <c r="J9" s="62"/>
      <c r="K9" s="64" t="s">
        <v>2</v>
      </c>
      <c r="L9" s="65">
        <f>33615/1137320.39</f>
        <v>2.9556315261348654E-2</v>
      </c>
      <c r="M9" s="66">
        <f>M5*L9</f>
        <v>369.45394076685818</v>
      </c>
      <c r="N9" s="66">
        <f>M9/(M5+M15)*N5</f>
        <v>77.779777003549086</v>
      </c>
      <c r="O9" s="63"/>
      <c r="P9" s="64" t="s">
        <v>2</v>
      </c>
      <c r="Q9" s="65">
        <f>33615/1137320.39</f>
        <v>2.9556315261348654E-2</v>
      </c>
      <c r="R9" s="66">
        <f>R5*Q9</f>
        <v>339.8976255055095</v>
      </c>
      <c r="S9" s="66">
        <f>R9/(R5+R15)*S5</f>
        <v>28.891298167968309</v>
      </c>
      <c r="T9" s="63"/>
      <c r="U9" s="64" t="s">
        <v>2</v>
      </c>
      <c r="V9" s="65">
        <f>33615/1137320.39</f>
        <v>2.9556315261348654E-2</v>
      </c>
      <c r="W9" s="66">
        <f>W5*V9</f>
        <v>413.78841365888115</v>
      </c>
      <c r="X9" s="66">
        <f>W9/(W5+W15)*X5</f>
        <v>29.208593905332787</v>
      </c>
      <c r="Y9" s="62"/>
      <c r="Z9" s="62" t="s">
        <v>2</v>
      </c>
      <c r="AA9" s="62">
        <v>413.78841365888115</v>
      </c>
      <c r="AB9" s="62">
        <v>29.208593905332787</v>
      </c>
      <c r="AD9" s="64" t="s">
        <v>2</v>
      </c>
      <c r="AE9" s="66" t="e">
        <f>AE5*#REF!</f>
        <v>#REF!</v>
      </c>
      <c r="AF9" s="66" t="e">
        <f>AE9/(AE5+AE15)*AF5</f>
        <v>#REF!</v>
      </c>
      <c r="AH9" s="62" t="s">
        <v>2</v>
      </c>
      <c r="AI9" s="62">
        <v>413.78841365888115</v>
      </c>
      <c r="AJ9" s="62">
        <v>29.208593905332787</v>
      </c>
    </row>
    <row r="10" spans="1:36" ht="15.75" hidden="1" customHeight="1" thickTop="1" x14ac:dyDescent="0.25">
      <c r="A10" s="68" t="s">
        <v>3</v>
      </c>
      <c r="B10" s="69">
        <f>42636.33/1137320.39</f>
        <v>3.7488407290403022E-2</v>
      </c>
      <c r="C10" s="66">
        <f>C5*B10</f>
        <v>367.38639144594964</v>
      </c>
      <c r="D10" s="66">
        <f>C10/(C5+C15)*D5</f>
        <v>31.554659387995674</v>
      </c>
      <c r="E10" s="67"/>
      <c r="F10" s="68" t="s">
        <v>3</v>
      </c>
      <c r="G10" s="69">
        <f>42636.33/1137320.39</f>
        <v>3.7488407290403022E-2</v>
      </c>
      <c r="H10" s="66">
        <f>H5*G10</f>
        <v>378.63291363307053</v>
      </c>
      <c r="I10" s="66">
        <f>H10/(H5+H15)*I5</f>
        <v>31.181534063899925</v>
      </c>
      <c r="J10" s="62"/>
      <c r="K10" s="68" t="s">
        <v>3</v>
      </c>
      <c r="L10" s="69">
        <f>42636.33/1137320.39</f>
        <v>3.7488407290403022E-2</v>
      </c>
      <c r="M10" s="66">
        <f>M5*L10</f>
        <v>468.60509113003781</v>
      </c>
      <c r="N10" s="66">
        <f>M10/(M5+M15)*N5</f>
        <v>98.653703395797436</v>
      </c>
      <c r="O10" s="63"/>
      <c r="P10" s="68" t="s">
        <v>3</v>
      </c>
      <c r="Q10" s="69">
        <f>42636.33/1137320.39</f>
        <v>3.7488407290403022E-2</v>
      </c>
      <c r="R10" s="66">
        <f>R5*Q10</f>
        <v>431.11668383963473</v>
      </c>
      <c r="S10" s="66">
        <f>R10/(R5+R15)*S5</f>
        <v>36.64491812636895</v>
      </c>
      <c r="T10" s="63"/>
      <c r="U10" s="68" t="s">
        <v>3</v>
      </c>
      <c r="V10" s="69">
        <f>42636.33/1137320.39</f>
        <v>3.7488407290403022E-2</v>
      </c>
      <c r="W10" s="66">
        <f>W5*V10</f>
        <v>524.83770206564236</v>
      </c>
      <c r="X10" s="66">
        <f>W10/(W5+W15)*X5</f>
        <v>37.047367204633581</v>
      </c>
      <c r="Y10" s="62"/>
      <c r="Z10" s="62" t="s">
        <v>3</v>
      </c>
      <c r="AA10" s="62">
        <v>524.83770206564236</v>
      </c>
      <c r="AB10" s="62">
        <v>37.047367204633581</v>
      </c>
      <c r="AD10" s="68" t="s">
        <v>3</v>
      </c>
      <c r="AE10" s="66" t="e">
        <f>AE5*#REF!</f>
        <v>#REF!</v>
      </c>
      <c r="AF10" s="66" t="e">
        <f>AE10/(AE5+AE15)*AF5</f>
        <v>#REF!</v>
      </c>
      <c r="AH10" s="62" t="s">
        <v>3</v>
      </c>
      <c r="AI10" s="62">
        <v>524.83770206564236</v>
      </c>
      <c r="AJ10" s="62">
        <v>37.047367204633581</v>
      </c>
    </row>
    <row r="11" spans="1:36" ht="15.75" hidden="1" customHeight="1" thickTop="1" x14ac:dyDescent="0.25">
      <c r="A11" s="64" t="s">
        <v>4</v>
      </c>
      <c r="B11" s="65">
        <f>88652/1137320.39</f>
        <v>7.7948132100225526E-2</v>
      </c>
      <c r="C11" s="66">
        <f>C5*B11</f>
        <v>763.89169458221011</v>
      </c>
      <c r="D11" s="66">
        <f>C11/(C5+C15)*D5</f>
        <v>65.610329596018047</v>
      </c>
      <c r="E11" s="67"/>
      <c r="F11" s="64" t="s">
        <v>4</v>
      </c>
      <c r="G11" s="65">
        <f>88652/1137320.39</f>
        <v>7.7948132100225526E-2</v>
      </c>
      <c r="H11" s="66">
        <f>H5*G11</f>
        <v>787.27613421227784</v>
      </c>
      <c r="I11" s="66">
        <f>H11/(H5+H15)*I5</f>
        <v>64.834505170422872</v>
      </c>
      <c r="J11" s="62"/>
      <c r="K11" s="64" t="s">
        <v>4</v>
      </c>
      <c r="L11" s="65">
        <f>88652/1137320.39</f>
        <v>7.7948132100225526E-2</v>
      </c>
      <c r="M11" s="66">
        <f>M5*L11</f>
        <v>974.35165125281912</v>
      </c>
      <c r="N11" s="66">
        <f>M11/(M5+M15)*N5</f>
        <v>205.12666342164613</v>
      </c>
      <c r="O11" s="63"/>
      <c r="P11" s="64" t="s">
        <v>4</v>
      </c>
      <c r="Q11" s="65">
        <f>88652/1137320.39</f>
        <v>7.7948132100225526E-2</v>
      </c>
      <c r="R11" s="66">
        <f>R5*Q11</f>
        <v>896.4035191525935</v>
      </c>
      <c r="S11" s="66">
        <f>R11/(R5+R15)*S5</f>
        <v>76.194299127970439</v>
      </c>
      <c r="T11" s="63"/>
      <c r="U11" s="64" t="s">
        <v>4</v>
      </c>
      <c r="V11" s="65">
        <f>88652/1137320.39</f>
        <v>7.7948132100225526E-2</v>
      </c>
      <c r="W11" s="66">
        <f>W5*V11</f>
        <v>1091.2738494031573</v>
      </c>
      <c r="X11" s="66">
        <f>W11/(W5+W15)*X5</f>
        <v>77.031095251987566</v>
      </c>
      <c r="Y11" s="62"/>
      <c r="Z11" s="62" t="s">
        <v>4</v>
      </c>
      <c r="AA11" s="62">
        <v>1091.2738494031573</v>
      </c>
      <c r="AB11" s="62">
        <v>77.031095251987566</v>
      </c>
      <c r="AD11" s="64" t="s">
        <v>4</v>
      </c>
      <c r="AE11" s="66" t="e">
        <f>AE5*#REF!</f>
        <v>#REF!</v>
      </c>
      <c r="AF11" s="66" t="e">
        <f>AE11/(AE5+AE15)*AF5</f>
        <v>#REF!</v>
      </c>
      <c r="AH11" s="62" t="s">
        <v>4</v>
      </c>
      <c r="AI11" s="62">
        <v>1091.2738494031573</v>
      </c>
      <c r="AJ11" s="62">
        <v>77.031095251987566</v>
      </c>
    </row>
    <row r="12" spans="1:36" ht="15.75" hidden="1" customHeight="1" thickTop="1" x14ac:dyDescent="0.25">
      <c r="A12" s="64" t="s">
        <v>5</v>
      </c>
      <c r="B12" s="70">
        <f>15675/1137320.39</f>
        <v>1.3782396005403545E-2</v>
      </c>
      <c r="C12" s="71">
        <f>C5*B12</f>
        <v>135.06748085295473</v>
      </c>
      <c r="D12" s="66">
        <f>C12/(C5+C15)*D5</f>
        <v>11.600887926020652</v>
      </c>
      <c r="E12" s="67"/>
      <c r="F12" s="64" t="s">
        <v>5</v>
      </c>
      <c r="G12" s="70">
        <f>15675/1137320.39</f>
        <v>1.3782396005403545E-2</v>
      </c>
      <c r="H12" s="71">
        <f>H5*G12</f>
        <v>139.20219965457579</v>
      </c>
      <c r="I12" s="66">
        <f>H12/(H5+H15)*I5</f>
        <v>11.463710559788595</v>
      </c>
      <c r="J12" s="62"/>
      <c r="K12" s="64" t="s">
        <v>5</v>
      </c>
      <c r="L12" s="70">
        <f>15675/1137320.39</f>
        <v>1.3782396005403545E-2</v>
      </c>
      <c r="M12" s="71">
        <f>M5*L12</f>
        <v>172.27995006754432</v>
      </c>
      <c r="N12" s="66">
        <f>M12/(M5+M15)*N5</f>
        <v>36.269463172114598</v>
      </c>
      <c r="O12" s="63"/>
      <c r="P12" s="64" t="s">
        <v>5</v>
      </c>
      <c r="Q12" s="70">
        <f>15675/1137320.39</f>
        <v>1.3782396005403545E-2</v>
      </c>
      <c r="R12" s="71">
        <f>R5*Q12</f>
        <v>158.49755406214075</v>
      </c>
      <c r="S12" s="66">
        <f>R12/(R5+R15)*S5</f>
        <v>13.472292095281965</v>
      </c>
      <c r="T12" s="63"/>
      <c r="U12" s="64" t="s">
        <v>5</v>
      </c>
      <c r="V12" s="70">
        <f>15675/1137320.39</f>
        <v>1.3782396005403545E-2</v>
      </c>
      <c r="W12" s="71">
        <f>W5*V12</f>
        <v>192.95354407564963</v>
      </c>
      <c r="X12" s="66">
        <f>W12/(W5+W15)*X5</f>
        <v>13.620250170045855</v>
      </c>
      <c r="Y12" s="62"/>
      <c r="Z12" s="62" t="s">
        <v>5</v>
      </c>
      <c r="AA12" s="62">
        <v>192.95354407564963</v>
      </c>
      <c r="AB12" s="62">
        <v>13.620250170045855</v>
      </c>
      <c r="AD12" s="64" t="s">
        <v>5</v>
      </c>
      <c r="AE12" s="71" t="e">
        <f>AE5*#REF!</f>
        <v>#REF!</v>
      </c>
      <c r="AF12" s="66" t="e">
        <f>AE12/(AE5+AE15)*AF5</f>
        <v>#REF!</v>
      </c>
      <c r="AH12" s="62" t="s">
        <v>5</v>
      </c>
      <c r="AI12" s="62">
        <v>192.95354407564963</v>
      </c>
      <c r="AJ12" s="62">
        <v>13.620250170045855</v>
      </c>
    </row>
    <row r="13" spans="1:36" ht="16.5" hidden="1" customHeight="1" thickTop="1" thickBot="1" x14ac:dyDescent="0.3">
      <c r="A13" s="62"/>
      <c r="B13" s="72">
        <f>SUM(B6:B12)</f>
        <v>1.0000000000000002</v>
      </c>
      <c r="C13" s="73">
        <f>SUM(C6:C12)</f>
        <v>9800</v>
      </c>
      <c r="D13" s="74">
        <f>SUM(D6:D12)</f>
        <v>841.71779141104298</v>
      </c>
      <c r="E13" s="75"/>
      <c r="F13" s="62"/>
      <c r="G13" s="72">
        <f>SUM(G6:G12)</f>
        <v>1.0000000000000002</v>
      </c>
      <c r="H13" s="73">
        <f>SUM(H6:H12)</f>
        <v>10100</v>
      </c>
      <c r="I13" s="74">
        <f>SUM(I6:I12)</f>
        <v>831.76470588235304</v>
      </c>
      <c r="J13" s="62"/>
      <c r="K13" s="62"/>
      <c r="L13" s="72">
        <f>SUM(L6:L12)</f>
        <v>1.0000000000000002</v>
      </c>
      <c r="M13" s="73">
        <f>SUM(M6:M12)</f>
        <v>12500</v>
      </c>
      <c r="N13" s="74">
        <f>SUM(N6:N12)</f>
        <v>2631.5789473684213</v>
      </c>
      <c r="O13" s="63"/>
      <c r="P13" s="62"/>
      <c r="Q13" s="72">
        <f>SUM(Q6:Q12)</f>
        <v>1.0000000000000002</v>
      </c>
      <c r="R13" s="73">
        <f>SUM(R6:R12)</f>
        <v>11500</v>
      </c>
      <c r="S13" s="74">
        <f>SUM(S6:S12)</f>
        <v>977.50000000000011</v>
      </c>
      <c r="T13" s="63"/>
      <c r="U13" s="62"/>
      <c r="V13" s="72">
        <f>SUM(V6:V12)</f>
        <v>1.0000000000000002</v>
      </c>
      <c r="W13" s="73">
        <f>SUM(W6:W12)</f>
        <v>14000.000000000002</v>
      </c>
      <c r="X13" s="74">
        <f>SUM(X6:X12)</f>
        <v>988.2352941176473</v>
      </c>
      <c r="Y13" s="62"/>
      <c r="Z13" s="62"/>
      <c r="AA13" s="62">
        <v>14000.000000000002</v>
      </c>
      <c r="AB13" s="62">
        <v>988.2352941176473</v>
      </c>
      <c r="AD13" s="62"/>
      <c r="AE13" s="73" t="e">
        <f>SUM(AE6:AE12)</f>
        <v>#REF!</v>
      </c>
      <c r="AF13" s="74" t="e">
        <f>SUM(AF6:AF12)</f>
        <v>#REF!</v>
      </c>
      <c r="AH13" s="62"/>
      <c r="AI13" s="62">
        <v>14000.000000000002</v>
      </c>
      <c r="AJ13" s="62">
        <v>988.2352941176473</v>
      </c>
    </row>
    <row r="14" spans="1:36" ht="16.5" thickTop="1" x14ac:dyDescent="0.25">
      <c r="A14" s="62"/>
      <c r="B14" s="62"/>
      <c r="C14" s="76"/>
      <c r="D14" s="76"/>
      <c r="E14" s="77"/>
      <c r="F14" s="62"/>
      <c r="G14" s="62"/>
      <c r="H14" s="76"/>
      <c r="I14" s="76"/>
      <c r="J14" s="62"/>
      <c r="K14" s="62"/>
      <c r="L14" s="62"/>
      <c r="M14" s="76"/>
      <c r="N14" s="76"/>
      <c r="O14" s="63"/>
      <c r="P14" s="62"/>
      <c r="Q14" s="62"/>
      <c r="R14" s="76"/>
      <c r="S14" s="76"/>
      <c r="T14" s="63"/>
      <c r="U14" s="62"/>
      <c r="V14" s="62"/>
      <c r="W14" s="76"/>
      <c r="X14" s="76"/>
      <c r="Y14" s="62"/>
      <c r="Z14" s="62"/>
      <c r="AA14" s="62"/>
      <c r="AB14" s="62"/>
      <c r="AD14" s="62"/>
      <c r="AE14" s="76"/>
      <c r="AF14" s="76"/>
      <c r="AH14" s="62"/>
      <c r="AI14" s="62"/>
      <c r="AJ14" s="62"/>
    </row>
    <row r="15" spans="1:36" ht="24.75" thickBot="1" x14ac:dyDescent="0.3">
      <c r="A15" s="58" t="s">
        <v>35</v>
      </c>
      <c r="B15" s="58"/>
      <c r="C15" s="60">
        <v>6500</v>
      </c>
      <c r="D15" s="60"/>
      <c r="E15" s="61"/>
      <c r="F15" s="58" t="s">
        <v>35</v>
      </c>
      <c r="G15" s="58"/>
      <c r="H15" s="60">
        <v>6900</v>
      </c>
      <c r="I15" s="60"/>
      <c r="J15" s="62"/>
      <c r="K15" s="58" t="s">
        <v>35</v>
      </c>
      <c r="L15" s="58"/>
      <c r="M15" s="60">
        <v>6500</v>
      </c>
      <c r="N15" s="60"/>
      <c r="O15" s="63"/>
      <c r="P15" s="58" t="s">
        <v>36</v>
      </c>
      <c r="Q15" s="58"/>
      <c r="R15" s="60">
        <v>8500</v>
      </c>
      <c r="S15" s="60"/>
      <c r="T15" s="63"/>
      <c r="U15" s="58" t="s">
        <v>35</v>
      </c>
      <c r="V15" s="58"/>
      <c r="W15" s="60">
        <v>11500</v>
      </c>
      <c r="X15" s="60"/>
      <c r="Y15" s="62"/>
      <c r="Z15" s="58" t="s">
        <v>35</v>
      </c>
      <c r="AA15" s="60" t="s">
        <v>38</v>
      </c>
      <c r="AB15" s="60"/>
      <c r="AD15" s="58" t="s">
        <v>35</v>
      </c>
      <c r="AE15" s="60">
        <v>6500</v>
      </c>
      <c r="AF15" s="112" t="s">
        <v>42</v>
      </c>
      <c r="AH15" s="58" t="s">
        <v>35</v>
      </c>
      <c r="AI15" s="60" t="s">
        <v>49</v>
      </c>
      <c r="AJ15" s="115"/>
    </row>
    <row r="16" spans="1:36" ht="15.75" hidden="1" customHeight="1" thickTop="1" x14ac:dyDescent="0.25">
      <c r="A16" s="79" t="s">
        <v>7</v>
      </c>
      <c r="B16" s="80"/>
      <c r="C16" s="76"/>
      <c r="D16" s="76"/>
      <c r="E16" s="77"/>
      <c r="F16" s="79" t="s">
        <v>7</v>
      </c>
      <c r="G16" s="80"/>
      <c r="H16" s="76"/>
      <c r="I16" s="76"/>
      <c r="J16" s="62"/>
      <c r="K16" s="79" t="s">
        <v>7</v>
      </c>
      <c r="L16" s="80"/>
      <c r="M16" s="76"/>
      <c r="N16" s="76"/>
      <c r="O16" s="63"/>
      <c r="P16" s="79" t="s">
        <v>7</v>
      </c>
      <c r="Q16" s="80"/>
      <c r="R16" s="76"/>
      <c r="S16" s="76"/>
      <c r="T16" s="63"/>
      <c r="U16" s="79" t="s">
        <v>7</v>
      </c>
      <c r="V16" s="80"/>
      <c r="W16" s="76"/>
      <c r="X16" s="76"/>
      <c r="Y16" s="62"/>
      <c r="Z16" s="62" t="s">
        <v>7</v>
      </c>
      <c r="AA16" s="62"/>
      <c r="AB16" s="62"/>
      <c r="AD16" s="79" t="s">
        <v>7</v>
      </c>
      <c r="AE16" s="76"/>
      <c r="AF16" s="76"/>
      <c r="AH16" s="62" t="s">
        <v>7</v>
      </c>
      <c r="AI16" s="62"/>
      <c r="AJ16" s="62"/>
    </row>
    <row r="17" spans="1:36" ht="15.75" hidden="1" customHeight="1" thickTop="1" x14ac:dyDescent="0.25">
      <c r="A17" s="81" t="s">
        <v>0</v>
      </c>
      <c r="B17" s="82">
        <f>15999.79/995898.56</f>
        <v>1.6065682432556183E-2</v>
      </c>
      <c r="C17" s="83">
        <f>C15*B17</f>
        <v>104.42693581161519</v>
      </c>
      <c r="D17" s="84">
        <f>C17/(C5+C15)*D5</f>
        <v>8.9691846709362739</v>
      </c>
      <c r="E17" s="85"/>
      <c r="F17" s="81" t="s">
        <v>0</v>
      </c>
      <c r="G17" s="82">
        <f>15999.79/995898.56</f>
        <v>1.6065682432556183E-2</v>
      </c>
      <c r="H17" s="83">
        <f>H15*G17</f>
        <v>110.85320878463766</v>
      </c>
      <c r="I17" s="84">
        <f>H17/(H5+H15)*I5</f>
        <v>9.1290877822642784</v>
      </c>
      <c r="J17" s="62"/>
      <c r="K17" s="81" t="s">
        <v>0</v>
      </c>
      <c r="L17" s="82">
        <f>15999.79/995898.56</f>
        <v>1.6065682432556183E-2</v>
      </c>
      <c r="M17" s="83">
        <f>M15*L17</f>
        <v>104.42693581161519</v>
      </c>
      <c r="N17" s="84">
        <f>M17/(M5+M15)*N5</f>
        <v>21.984618065603197</v>
      </c>
      <c r="O17" s="63"/>
      <c r="P17" s="81" t="s">
        <v>0</v>
      </c>
      <c r="Q17" s="82">
        <f>15999.79/995898.56</f>
        <v>1.6065682432556183E-2</v>
      </c>
      <c r="R17" s="83">
        <f>R15*Q17</f>
        <v>136.55830067672755</v>
      </c>
      <c r="S17" s="84">
        <f>R17/(R5+R15)*S5</f>
        <v>11.607455557521842</v>
      </c>
      <c r="T17" s="63"/>
      <c r="U17" s="81" t="s">
        <v>0</v>
      </c>
      <c r="V17" s="82">
        <f>15999.79/995898.56</f>
        <v>1.6065682432556183E-2</v>
      </c>
      <c r="W17" s="83">
        <f>W15*V17</f>
        <v>184.7553479743961</v>
      </c>
      <c r="X17" s="84">
        <f>W17/(W5+W15)*X5</f>
        <v>13.041553974663254</v>
      </c>
      <c r="Y17" s="62"/>
      <c r="Z17" s="62" t="s">
        <v>0</v>
      </c>
      <c r="AA17" s="62">
        <v>184.7553479743961</v>
      </c>
      <c r="AB17" s="62">
        <v>13.041553974663254</v>
      </c>
      <c r="AD17" s="81" t="s">
        <v>0</v>
      </c>
      <c r="AE17" s="83" t="e">
        <f>AE15*#REF!</f>
        <v>#REF!</v>
      </c>
      <c r="AF17" s="84" t="e">
        <f>AE17/(AE5+AE15)*AF5</f>
        <v>#REF!</v>
      </c>
      <c r="AH17" s="62" t="s">
        <v>0</v>
      </c>
      <c r="AI17" s="62">
        <v>184.7553479743961</v>
      </c>
      <c r="AJ17" s="62">
        <v>13.041553974663254</v>
      </c>
    </row>
    <row r="18" spans="1:36" ht="15.75" hidden="1" customHeight="1" thickTop="1" x14ac:dyDescent="0.25">
      <c r="A18" s="81" t="s">
        <v>8</v>
      </c>
      <c r="B18" s="82">
        <f>80626.68/995898.56</f>
        <v>8.0958727362754682E-2</v>
      </c>
      <c r="C18" s="83">
        <f>C15*B18</f>
        <v>526.23172785790541</v>
      </c>
      <c r="D18" s="84">
        <f>C18/(C5+C15)*D5</f>
        <v>45.197817116629906</v>
      </c>
      <c r="E18" s="85"/>
      <c r="F18" s="81" t="s">
        <v>8</v>
      </c>
      <c r="G18" s="82">
        <f>80626.68/995898.56</f>
        <v>8.0958727362754682E-2</v>
      </c>
      <c r="H18" s="83">
        <f>H15*G18</f>
        <v>558.61521880300734</v>
      </c>
      <c r="I18" s="84">
        <f>H18/(H5+H15)*I5</f>
        <v>46.003606254365309</v>
      </c>
      <c r="J18" s="62"/>
      <c r="K18" s="81" t="s">
        <v>8</v>
      </c>
      <c r="L18" s="82">
        <f>80626.68/995898.56</f>
        <v>8.0958727362754682E-2</v>
      </c>
      <c r="M18" s="83">
        <f>M15*L18</f>
        <v>526.23172785790541</v>
      </c>
      <c r="N18" s="84">
        <f>M18/(M5+M15)*N5</f>
        <v>110.78562691745378</v>
      </c>
      <c r="O18" s="63"/>
      <c r="P18" s="81" t="s">
        <v>8</v>
      </c>
      <c r="Q18" s="82">
        <f>80626.68/995898.56</f>
        <v>8.0958727362754682E-2</v>
      </c>
      <c r="R18" s="83">
        <f>R15*Q18</f>
        <v>688.14918258341481</v>
      </c>
      <c r="S18" s="84">
        <f>R18/(R5+R15)*S5</f>
        <v>58.492680519590252</v>
      </c>
      <c r="T18" s="63"/>
      <c r="U18" s="81" t="s">
        <v>8</v>
      </c>
      <c r="V18" s="82">
        <f>80626.68/995898.56</f>
        <v>8.0958727362754682E-2</v>
      </c>
      <c r="W18" s="83">
        <f>W15*V18</f>
        <v>931.02536467167886</v>
      </c>
      <c r="X18" s="84">
        <f>W18/(W5+W15)*X5</f>
        <v>65.719437506236162</v>
      </c>
      <c r="Y18" s="62"/>
      <c r="Z18" s="62" t="s">
        <v>8</v>
      </c>
      <c r="AA18" s="62">
        <v>931.02536467167886</v>
      </c>
      <c r="AB18" s="62">
        <v>65.719437506236162</v>
      </c>
      <c r="AD18" s="81" t="s">
        <v>8</v>
      </c>
      <c r="AE18" s="83" t="e">
        <f>AE15*#REF!</f>
        <v>#REF!</v>
      </c>
      <c r="AF18" s="84" t="e">
        <f>AE18/(AE5+AE15)*AF5</f>
        <v>#REF!</v>
      </c>
      <c r="AH18" s="62" t="s">
        <v>8</v>
      </c>
      <c r="AI18" s="62">
        <v>931.02536467167886</v>
      </c>
      <c r="AJ18" s="62">
        <v>65.719437506236162</v>
      </c>
    </row>
    <row r="19" spans="1:36" ht="15.75" hidden="1" customHeight="1" thickTop="1" x14ac:dyDescent="0.25">
      <c r="A19" s="86"/>
      <c r="B19" s="82"/>
      <c r="C19" s="83"/>
      <c r="D19" s="84"/>
      <c r="E19" s="85"/>
      <c r="F19" s="86"/>
      <c r="G19" s="82"/>
      <c r="H19" s="83"/>
      <c r="I19" s="84"/>
      <c r="J19" s="62"/>
      <c r="K19" s="86"/>
      <c r="L19" s="82"/>
      <c r="M19" s="83"/>
      <c r="N19" s="84"/>
      <c r="O19" s="63"/>
      <c r="P19" s="86"/>
      <c r="Q19" s="82"/>
      <c r="R19" s="83"/>
      <c r="S19" s="84"/>
      <c r="T19" s="63"/>
      <c r="U19" s="86"/>
      <c r="V19" s="82"/>
      <c r="W19" s="83"/>
      <c r="X19" s="84"/>
      <c r="Y19" s="62"/>
      <c r="Z19" s="62"/>
      <c r="AA19" s="62"/>
      <c r="AB19" s="62"/>
      <c r="AD19" s="86"/>
      <c r="AE19" s="83"/>
      <c r="AF19" s="84"/>
      <c r="AH19" s="62"/>
      <c r="AI19" s="62"/>
      <c r="AJ19" s="62"/>
    </row>
    <row r="20" spans="1:36" ht="15.75" hidden="1" customHeight="1" thickTop="1" x14ac:dyDescent="0.25">
      <c r="A20" s="87" t="s">
        <v>9</v>
      </c>
      <c r="B20" s="88"/>
      <c r="C20" s="83"/>
      <c r="D20" s="84"/>
      <c r="E20" s="85"/>
      <c r="F20" s="87" t="s">
        <v>9</v>
      </c>
      <c r="G20" s="88"/>
      <c r="H20" s="83"/>
      <c r="I20" s="84"/>
      <c r="J20" s="62"/>
      <c r="K20" s="87" t="s">
        <v>9</v>
      </c>
      <c r="L20" s="88"/>
      <c r="M20" s="83"/>
      <c r="N20" s="84"/>
      <c r="O20" s="63"/>
      <c r="P20" s="87" t="s">
        <v>9</v>
      </c>
      <c r="Q20" s="88"/>
      <c r="R20" s="83"/>
      <c r="S20" s="84"/>
      <c r="T20" s="63"/>
      <c r="U20" s="87" t="s">
        <v>9</v>
      </c>
      <c r="V20" s="88"/>
      <c r="W20" s="83"/>
      <c r="X20" s="84"/>
      <c r="Y20" s="62"/>
      <c r="Z20" s="62" t="s">
        <v>9</v>
      </c>
      <c r="AA20" s="62"/>
      <c r="AB20" s="62"/>
      <c r="AD20" s="87" t="s">
        <v>9</v>
      </c>
      <c r="AE20" s="83"/>
      <c r="AF20" s="84"/>
      <c r="AH20" s="62" t="s">
        <v>9</v>
      </c>
      <c r="AI20" s="62"/>
      <c r="AJ20" s="62"/>
    </row>
    <row r="21" spans="1:36" ht="15.75" hidden="1" customHeight="1" thickTop="1" x14ac:dyDescent="0.25">
      <c r="A21" s="89" t="s">
        <v>0</v>
      </c>
      <c r="B21" s="82">
        <f>198129.37/995898.56</f>
        <v>0.1989453323438885</v>
      </c>
      <c r="C21" s="83">
        <f>C15*B21</f>
        <v>1293.1446602352753</v>
      </c>
      <c r="D21" s="84">
        <f>C21/(C5+C15)*D5</f>
        <v>111.06763952941016</v>
      </c>
      <c r="E21" s="85"/>
      <c r="F21" s="89" t="s">
        <v>0</v>
      </c>
      <c r="G21" s="82">
        <f>198129.37/995898.56</f>
        <v>0.1989453323438885</v>
      </c>
      <c r="H21" s="83">
        <f>H15*G21</f>
        <v>1372.7227931728307</v>
      </c>
      <c r="I21" s="84">
        <f>H21/(H5+H15)*I5</f>
        <v>113.04775943776254</v>
      </c>
      <c r="J21" s="62"/>
      <c r="K21" s="89" t="s">
        <v>0</v>
      </c>
      <c r="L21" s="82">
        <f>198129.37/995898.56</f>
        <v>0.1989453323438885</v>
      </c>
      <c r="M21" s="83">
        <f>M15*L21</f>
        <v>1293.1446602352753</v>
      </c>
      <c r="N21" s="84">
        <f>M21/(M5+M15)*N5</f>
        <v>272.24098110216323</v>
      </c>
      <c r="O21" s="63"/>
      <c r="P21" s="89" t="s">
        <v>0</v>
      </c>
      <c r="Q21" s="82">
        <f>198129.37/995898.56</f>
        <v>0.1989453323438885</v>
      </c>
      <c r="R21" s="83">
        <f>R15*Q21</f>
        <v>1691.0353249230523</v>
      </c>
      <c r="S21" s="84">
        <f>R21/(R5+R15)*S5</f>
        <v>143.73800261845943</v>
      </c>
      <c r="T21" s="63"/>
      <c r="U21" s="89" t="s">
        <v>0</v>
      </c>
      <c r="V21" s="82">
        <f>198129.37/995898.56</f>
        <v>0.1989453323438885</v>
      </c>
      <c r="W21" s="83">
        <f>W15*V21</f>
        <v>2287.8713219547176</v>
      </c>
      <c r="X21" s="84">
        <f>W21/(W5+W15)*X5</f>
        <v>161.49679919680361</v>
      </c>
      <c r="Y21" s="62"/>
      <c r="Z21" s="62" t="s">
        <v>0</v>
      </c>
      <c r="AA21" s="62">
        <v>2287.8713219547176</v>
      </c>
      <c r="AB21" s="62">
        <v>161.49679919680361</v>
      </c>
      <c r="AD21" s="89" t="s">
        <v>0</v>
      </c>
      <c r="AE21" s="83" t="e">
        <f>AE15*#REF!</f>
        <v>#REF!</v>
      </c>
      <c r="AF21" s="84" t="e">
        <f>AE21/(AE5+AE15)*AF5</f>
        <v>#REF!</v>
      </c>
      <c r="AH21" s="62" t="s">
        <v>0</v>
      </c>
      <c r="AI21" s="62">
        <v>2287.8713219547176</v>
      </c>
      <c r="AJ21" s="62">
        <v>161.49679919680361</v>
      </c>
    </row>
    <row r="22" spans="1:36" ht="15.75" hidden="1" customHeight="1" thickTop="1" x14ac:dyDescent="0.25">
      <c r="A22" s="89" t="s">
        <v>8</v>
      </c>
      <c r="B22" s="82">
        <f>432491/995898.56</f>
        <v>0.43427214113051832</v>
      </c>
      <c r="C22" s="83">
        <f>C15*B22</f>
        <v>2822.7689173483691</v>
      </c>
      <c r="D22" s="84">
        <f>C22/(C5+C15)*D5</f>
        <v>242.44641007900103</v>
      </c>
      <c r="E22" s="85"/>
      <c r="F22" s="89" t="s">
        <v>8</v>
      </c>
      <c r="G22" s="82">
        <f>432491/995898.56</f>
        <v>0.43427214113051832</v>
      </c>
      <c r="H22" s="83">
        <f>H15*G22</f>
        <v>2996.4777738005764</v>
      </c>
      <c r="I22" s="84">
        <f>H22/(H5+H15)*I5</f>
        <v>246.76875784240042</v>
      </c>
      <c r="J22" s="62"/>
      <c r="K22" s="89" t="s">
        <v>8</v>
      </c>
      <c r="L22" s="82">
        <f>432491/995898.56</f>
        <v>0.43427214113051832</v>
      </c>
      <c r="M22" s="83">
        <f>M15*L22</f>
        <v>2822.7689173483691</v>
      </c>
      <c r="N22" s="84">
        <f>M22/(M5+M15)*N5</f>
        <v>594.2671404943934</v>
      </c>
      <c r="O22" s="63"/>
      <c r="P22" s="89" t="s">
        <v>8</v>
      </c>
      <c r="Q22" s="82">
        <f>432491/995898.56</f>
        <v>0.43427214113051832</v>
      </c>
      <c r="R22" s="83">
        <f>R15*Q22</f>
        <v>3691.3131996094057</v>
      </c>
      <c r="S22" s="84">
        <f>R22/(R5+R15)*S5</f>
        <v>313.76162196679945</v>
      </c>
      <c r="T22" s="63"/>
      <c r="U22" s="89" t="s">
        <v>8</v>
      </c>
      <c r="V22" s="82">
        <f>432491/995898.56</f>
        <v>0.43427214113051832</v>
      </c>
      <c r="W22" s="83">
        <f>W15*V22</f>
        <v>4994.1296230009602</v>
      </c>
      <c r="X22" s="84">
        <f>W22/(W5+W15)*X5</f>
        <v>352.52679691771482</v>
      </c>
      <c r="Y22" s="62"/>
      <c r="Z22" s="62" t="s">
        <v>8</v>
      </c>
      <c r="AA22" s="62">
        <v>4994.1296230009602</v>
      </c>
      <c r="AB22" s="62">
        <v>352.52679691771482</v>
      </c>
      <c r="AD22" s="89" t="s">
        <v>8</v>
      </c>
      <c r="AE22" s="83" t="e">
        <f>AE15*#REF!</f>
        <v>#REF!</v>
      </c>
      <c r="AF22" s="84" t="e">
        <f>AE22/(AE5+AE15)*AF5</f>
        <v>#REF!</v>
      </c>
      <c r="AH22" s="62" t="s">
        <v>8</v>
      </c>
      <c r="AI22" s="62">
        <v>4994.1296230009602</v>
      </c>
      <c r="AJ22" s="62">
        <v>352.52679691771482</v>
      </c>
    </row>
    <row r="23" spans="1:36" ht="15.75" hidden="1" customHeight="1" thickTop="1" x14ac:dyDescent="0.25">
      <c r="A23" s="90" t="s">
        <v>10</v>
      </c>
      <c r="B23" s="91">
        <f>49071.94/995898.56</f>
        <v>4.9274034496043451E-2</v>
      </c>
      <c r="C23" s="83">
        <f>C15*B23</f>
        <v>320.28122422428243</v>
      </c>
      <c r="D23" s="84">
        <f>C23/(C5+C15)*D5</f>
        <v>27.508816804539595</v>
      </c>
      <c r="E23" s="85"/>
      <c r="F23" s="90" t="s">
        <v>10</v>
      </c>
      <c r="G23" s="91">
        <f>49071.94/995898.56</f>
        <v>4.9274034496043451E-2</v>
      </c>
      <c r="H23" s="83">
        <f>H15*G23</f>
        <v>339.99083802269979</v>
      </c>
      <c r="I23" s="84">
        <f>H23/(H5+H15)*I5</f>
        <v>27.999245484222335</v>
      </c>
      <c r="J23" s="62"/>
      <c r="K23" s="90" t="s">
        <v>10</v>
      </c>
      <c r="L23" s="91">
        <f>49071.94/995898.56</f>
        <v>4.9274034496043451E-2</v>
      </c>
      <c r="M23" s="83">
        <f>M15*L23</f>
        <v>320.28122422428243</v>
      </c>
      <c r="N23" s="84">
        <f>M23/(M5+M15)*N5</f>
        <v>67.427626152480499</v>
      </c>
      <c r="O23" s="63"/>
      <c r="P23" s="90" t="s">
        <v>10</v>
      </c>
      <c r="Q23" s="91">
        <f>49071.94/995898.56</f>
        <v>4.9274034496043451E-2</v>
      </c>
      <c r="R23" s="83">
        <f>R15*Q23</f>
        <v>418.82929321636931</v>
      </c>
      <c r="S23" s="84">
        <f>R23/(R5+R15)*S5</f>
        <v>35.600489923391393</v>
      </c>
      <c r="T23" s="63"/>
      <c r="U23" s="90" t="s">
        <v>10</v>
      </c>
      <c r="V23" s="91">
        <f>49071.94/995898.56</f>
        <v>4.9274034496043451E-2</v>
      </c>
      <c r="W23" s="83">
        <f>W15*V23</f>
        <v>566.65139670449969</v>
      </c>
      <c r="X23" s="84">
        <f>W23/(W5+W15)*X5</f>
        <v>39.998922120317623</v>
      </c>
      <c r="Y23" s="62"/>
      <c r="Z23" s="62" t="s">
        <v>10</v>
      </c>
      <c r="AA23" s="62">
        <v>566.65139670449969</v>
      </c>
      <c r="AB23" s="62">
        <v>39.998922120317623</v>
      </c>
      <c r="AD23" s="90" t="s">
        <v>10</v>
      </c>
      <c r="AE23" s="83" t="e">
        <f>AE15*#REF!</f>
        <v>#REF!</v>
      </c>
      <c r="AF23" s="84" t="e">
        <f>AE23/(AE5+AE15)*AF5</f>
        <v>#REF!</v>
      </c>
      <c r="AH23" s="62" t="s">
        <v>10</v>
      </c>
      <c r="AI23" s="62">
        <v>566.65139670449969</v>
      </c>
      <c r="AJ23" s="62">
        <v>39.998922120317623</v>
      </c>
    </row>
    <row r="24" spans="1:36" ht="15.75" hidden="1" customHeight="1" thickTop="1" x14ac:dyDescent="0.25">
      <c r="A24" s="62"/>
      <c r="B24" s="82"/>
      <c r="C24" s="83"/>
      <c r="D24" s="84"/>
      <c r="E24" s="85"/>
      <c r="F24" s="62"/>
      <c r="G24" s="82"/>
      <c r="H24" s="83"/>
      <c r="I24" s="84"/>
      <c r="J24" s="62"/>
      <c r="K24" s="62"/>
      <c r="L24" s="82"/>
      <c r="M24" s="83"/>
      <c r="N24" s="84"/>
      <c r="O24" s="63"/>
      <c r="P24" s="62"/>
      <c r="Q24" s="82"/>
      <c r="R24" s="83"/>
      <c r="S24" s="84"/>
      <c r="T24" s="63"/>
      <c r="U24" s="62"/>
      <c r="V24" s="82"/>
      <c r="W24" s="83"/>
      <c r="X24" s="84"/>
      <c r="Y24" s="62"/>
      <c r="Z24" s="62"/>
      <c r="AA24" s="62"/>
      <c r="AB24" s="62"/>
      <c r="AD24" s="62"/>
      <c r="AE24" s="83"/>
      <c r="AF24" s="84"/>
      <c r="AH24" s="62"/>
      <c r="AI24" s="62"/>
      <c r="AJ24" s="62"/>
    </row>
    <row r="25" spans="1:36" ht="15.75" hidden="1" customHeight="1" thickTop="1" x14ac:dyDescent="0.25">
      <c r="A25" s="92" t="s">
        <v>11</v>
      </c>
      <c r="B25" s="88"/>
      <c r="C25" s="83"/>
      <c r="D25" s="84"/>
      <c r="E25" s="85"/>
      <c r="F25" s="92" t="s">
        <v>11</v>
      </c>
      <c r="G25" s="88"/>
      <c r="H25" s="83"/>
      <c r="I25" s="84"/>
      <c r="J25" s="62"/>
      <c r="K25" s="92" t="s">
        <v>11</v>
      </c>
      <c r="L25" s="88"/>
      <c r="M25" s="83"/>
      <c r="N25" s="84"/>
      <c r="O25" s="63"/>
      <c r="P25" s="92" t="s">
        <v>11</v>
      </c>
      <c r="Q25" s="88"/>
      <c r="R25" s="83"/>
      <c r="S25" s="84"/>
      <c r="T25" s="63"/>
      <c r="U25" s="92" t="s">
        <v>11</v>
      </c>
      <c r="V25" s="88"/>
      <c r="W25" s="83"/>
      <c r="X25" s="84"/>
      <c r="Y25" s="62"/>
      <c r="Z25" s="62" t="s">
        <v>11</v>
      </c>
      <c r="AA25" s="62"/>
      <c r="AB25" s="62"/>
      <c r="AD25" s="92" t="s">
        <v>11</v>
      </c>
      <c r="AE25" s="83"/>
      <c r="AF25" s="84"/>
      <c r="AH25" s="62" t="s">
        <v>11</v>
      </c>
      <c r="AI25" s="62"/>
      <c r="AJ25" s="62"/>
    </row>
    <row r="26" spans="1:36" ht="15.75" hidden="1" customHeight="1" thickTop="1" x14ac:dyDescent="0.25">
      <c r="A26" s="93" t="s">
        <v>0</v>
      </c>
      <c r="B26" s="82">
        <f>31330.43/995898.56</f>
        <v>3.1459459083864924E-2</v>
      </c>
      <c r="C26" s="83">
        <f>C15*B26</f>
        <v>204.48648404512201</v>
      </c>
      <c r="D26" s="84">
        <f>C26/(C5+C15)*D5</f>
        <v>17.563256298354037</v>
      </c>
      <c r="E26" s="85"/>
      <c r="F26" s="93" t="s">
        <v>0</v>
      </c>
      <c r="G26" s="82">
        <f>31330.43/995898.56</f>
        <v>3.1459459083864924E-2</v>
      </c>
      <c r="H26" s="83">
        <f>H15*G26</f>
        <v>217.07026767866799</v>
      </c>
      <c r="I26" s="84">
        <f>H26/(H5+H15)*I5</f>
        <v>17.876374985302071</v>
      </c>
      <c r="J26" s="62"/>
      <c r="K26" s="93" t="s">
        <v>0</v>
      </c>
      <c r="L26" s="82">
        <f>31330.43/995898.56</f>
        <v>3.1459459083864924E-2</v>
      </c>
      <c r="M26" s="83">
        <f>M15*L26</f>
        <v>204.48648404512201</v>
      </c>
      <c r="N26" s="84">
        <f>M26/(M5+M15)*N5</f>
        <v>43.049786114762526</v>
      </c>
      <c r="O26" s="63"/>
      <c r="P26" s="93" t="s">
        <v>0</v>
      </c>
      <c r="Q26" s="82">
        <f>31330.43/995898.56</f>
        <v>3.1459459083864924E-2</v>
      </c>
      <c r="R26" s="83">
        <f>R15*Q26</f>
        <v>267.40540221285187</v>
      </c>
      <c r="S26" s="84">
        <f>R26/(R5+R15)*S5</f>
        <v>22.72945918809241</v>
      </c>
      <c r="T26" s="63"/>
      <c r="U26" s="93" t="s">
        <v>0</v>
      </c>
      <c r="V26" s="82">
        <f>31330.43/995898.56</f>
        <v>3.1459459083864924E-2</v>
      </c>
      <c r="W26" s="83">
        <f>W15*V26</f>
        <v>361.78377946444664</v>
      </c>
      <c r="X26" s="84">
        <f>W26/(W5+W15)*X5</f>
        <v>25.537678550431529</v>
      </c>
      <c r="Y26" s="62"/>
      <c r="Z26" s="62" t="s">
        <v>0</v>
      </c>
      <c r="AA26" s="62">
        <v>361.78377946444664</v>
      </c>
      <c r="AB26" s="62">
        <v>25.537678550431529</v>
      </c>
      <c r="AD26" s="93" t="s">
        <v>0</v>
      </c>
      <c r="AE26" s="83" t="e">
        <f>AE15*#REF!</f>
        <v>#REF!</v>
      </c>
      <c r="AF26" s="84" t="e">
        <f>AE26/(AE5+AE15)*AF5</f>
        <v>#REF!</v>
      </c>
      <c r="AH26" s="62" t="s">
        <v>0</v>
      </c>
      <c r="AI26" s="62">
        <v>361.78377946444664</v>
      </c>
      <c r="AJ26" s="62">
        <v>25.537678550431529</v>
      </c>
    </row>
    <row r="27" spans="1:36" ht="15.75" hidden="1" customHeight="1" thickTop="1" x14ac:dyDescent="0.25">
      <c r="A27" s="93" t="s">
        <v>8</v>
      </c>
      <c r="B27" s="82">
        <f>93607.87/995898.56</f>
        <v>9.3993378201089064E-2</v>
      </c>
      <c r="C27" s="83">
        <f>C15*B27</f>
        <v>610.95695830707893</v>
      </c>
      <c r="D27" s="84">
        <f>C27/(C5+C15)*D5</f>
        <v>52.474830774841138</v>
      </c>
      <c r="E27" s="85"/>
      <c r="F27" s="93" t="s">
        <v>8</v>
      </c>
      <c r="G27" s="82">
        <f>93607.87/995898.56</f>
        <v>9.3993378201089064E-2</v>
      </c>
      <c r="H27" s="83">
        <f>H15*G27</f>
        <v>648.55430958751458</v>
      </c>
      <c r="I27" s="84">
        <f>H27/(H5+H15)*I5</f>
        <v>53.410354907207086</v>
      </c>
      <c r="J27" s="62"/>
      <c r="K27" s="93" t="s">
        <v>8</v>
      </c>
      <c r="L27" s="82">
        <f>93607.87/995898.56</f>
        <v>9.3993378201089064E-2</v>
      </c>
      <c r="M27" s="83">
        <f>M15*L27</f>
        <v>610.95695830707893</v>
      </c>
      <c r="N27" s="84">
        <f>M27/(M5+M15)*N5</f>
        <v>128.6225175383324</v>
      </c>
      <c r="O27" s="63"/>
      <c r="P27" s="93" t="s">
        <v>8</v>
      </c>
      <c r="Q27" s="82">
        <f>93607.87/995898.56</f>
        <v>9.3993378201089064E-2</v>
      </c>
      <c r="R27" s="83">
        <f>R15*Q27</f>
        <v>798.94371470925705</v>
      </c>
      <c r="S27" s="84">
        <f>R27/(R5+R15)*S5</f>
        <v>67.910215750286852</v>
      </c>
      <c r="T27" s="63"/>
      <c r="U27" s="93" t="s">
        <v>8</v>
      </c>
      <c r="V27" s="82">
        <f>93607.87/995898.56</f>
        <v>9.3993378201089064E-2</v>
      </c>
      <c r="W27" s="83">
        <f>W15*V27</f>
        <v>1080.9238493125242</v>
      </c>
      <c r="X27" s="84">
        <f>W27/(W5+W15)*X5</f>
        <v>76.300507010295831</v>
      </c>
      <c r="Y27" s="62"/>
      <c r="Z27" s="62" t="s">
        <v>8</v>
      </c>
      <c r="AA27" s="62">
        <v>1080.9238493125242</v>
      </c>
      <c r="AB27" s="62">
        <v>76.300507010295831</v>
      </c>
      <c r="AD27" s="93" t="s">
        <v>8</v>
      </c>
      <c r="AE27" s="83" t="e">
        <f>AE15*#REF!</f>
        <v>#REF!</v>
      </c>
      <c r="AF27" s="84" t="e">
        <f>AE27/(AE5+AE15)*AF5</f>
        <v>#REF!</v>
      </c>
      <c r="AH27" s="62" t="s">
        <v>8</v>
      </c>
      <c r="AI27" s="62">
        <v>1080.9238493125242</v>
      </c>
      <c r="AJ27" s="62">
        <v>76.300507010295831</v>
      </c>
    </row>
    <row r="28" spans="1:36" ht="15.75" hidden="1" customHeight="1" thickTop="1" x14ac:dyDescent="0.25">
      <c r="A28" s="93" t="s">
        <v>12</v>
      </c>
      <c r="B28" s="82">
        <f>94641.48/995898.56</f>
        <v>9.503124494928479E-2</v>
      </c>
      <c r="C28" s="83">
        <f>C15*B28</f>
        <v>617.70309217035117</v>
      </c>
      <c r="D28" s="84">
        <f>C28/(C5+C15)*D5</f>
        <v>53.054253315244885</v>
      </c>
      <c r="E28" s="85"/>
      <c r="F28" s="93" t="s">
        <v>12</v>
      </c>
      <c r="G28" s="82">
        <f>94641.48/995898.56</f>
        <v>9.503124494928479E-2</v>
      </c>
      <c r="H28" s="83">
        <f>H15*G28</f>
        <v>655.71559015006505</v>
      </c>
      <c r="I28" s="84">
        <f>H28/(H5+H15)*I5</f>
        <v>54.000107424123001</v>
      </c>
      <c r="J28" s="62"/>
      <c r="K28" s="93" t="s">
        <v>12</v>
      </c>
      <c r="L28" s="82">
        <f>94641.48/995898.56</f>
        <v>9.503124494928479E-2</v>
      </c>
      <c r="M28" s="83">
        <f>M15*L28</f>
        <v>617.70309217035117</v>
      </c>
      <c r="N28" s="84">
        <f>M28/(M5+M15)*N5</f>
        <v>130.04275624638973</v>
      </c>
      <c r="O28" s="63"/>
      <c r="P28" s="93" t="s">
        <v>12</v>
      </c>
      <c r="Q28" s="82">
        <f>94641.48/995898.56</f>
        <v>9.503124494928479E-2</v>
      </c>
      <c r="R28" s="83">
        <f>R15*Q28</f>
        <v>807.76558206892071</v>
      </c>
      <c r="S28" s="84">
        <f>R28/(R5+R15)*S5</f>
        <v>68.660074475858266</v>
      </c>
      <c r="T28" s="63"/>
      <c r="U28" s="93" t="s">
        <v>12</v>
      </c>
      <c r="V28" s="82">
        <f>94641.48/995898.56</f>
        <v>9.503124494928479E-2</v>
      </c>
      <c r="W28" s="83">
        <f>W15*V28</f>
        <v>1092.859316916775</v>
      </c>
      <c r="X28" s="84">
        <f>W28/(W5+W15)*X5</f>
        <v>77.143010605889998</v>
      </c>
      <c r="Y28" s="62"/>
      <c r="Z28" s="62" t="s">
        <v>12</v>
      </c>
      <c r="AA28" s="62">
        <v>1092.859316916775</v>
      </c>
      <c r="AB28" s="62">
        <v>77.143010605889998</v>
      </c>
      <c r="AD28" s="93" t="s">
        <v>12</v>
      </c>
      <c r="AE28" s="83" t="e">
        <f>AE15*#REF!</f>
        <v>#REF!</v>
      </c>
      <c r="AF28" s="84" t="e">
        <f>AE28/(AE5+AE15)*AF5</f>
        <v>#REF!</v>
      </c>
      <c r="AH28" s="62" t="s">
        <v>12</v>
      </c>
      <c r="AI28" s="62">
        <v>1092.859316916775</v>
      </c>
      <c r="AJ28" s="62">
        <v>77.143010605889998</v>
      </c>
    </row>
    <row r="29" spans="1:36" ht="16.5" hidden="1" customHeight="1" thickTop="1" thickBot="1" x14ac:dyDescent="0.3">
      <c r="A29" s="62"/>
      <c r="B29" s="72">
        <f>SUM(B17:B28)</f>
        <v>1</v>
      </c>
      <c r="C29" s="73">
        <f>SUM(C17:C28)</f>
        <v>6499.9999999999991</v>
      </c>
      <c r="D29" s="94">
        <f>SUM(D17:D28)</f>
        <v>558.28220858895702</v>
      </c>
      <c r="E29" s="95"/>
      <c r="F29" s="62"/>
      <c r="G29" s="72">
        <f>SUM(G17:G28)</f>
        <v>1</v>
      </c>
      <c r="H29" s="73">
        <f>SUM(H17:H28)</f>
        <v>6900</v>
      </c>
      <c r="I29" s="94">
        <f>SUM(I17:I28)</f>
        <v>568.23529411764707</v>
      </c>
      <c r="J29" s="62"/>
      <c r="K29" s="62"/>
      <c r="L29" s="72">
        <f>SUM(L17:L28)</f>
        <v>1</v>
      </c>
      <c r="M29" s="73">
        <f>SUM(M17:M28)</f>
        <v>6499.9999999999991</v>
      </c>
      <c r="N29" s="94">
        <f>SUM(N17:N28)</f>
        <v>1368.4210526315787</v>
      </c>
      <c r="O29" s="63"/>
      <c r="P29" s="62"/>
      <c r="Q29" s="72">
        <f>SUM(Q17:Q28)</f>
        <v>1</v>
      </c>
      <c r="R29" s="73">
        <f>SUM(R17:R28)</f>
        <v>8500</v>
      </c>
      <c r="S29" s="96">
        <f>SUM(S17:S28)</f>
        <v>722.49999999999977</v>
      </c>
      <c r="T29" s="63"/>
      <c r="U29" s="62"/>
      <c r="V29" s="72">
        <f>SUM(V17:V28)</f>
        <v>1</v>
      </c>
      <c r="W29" s="73">
        <f>SUM(W17:W28)</f>
        <v>11500</v>
      </c>
      <c r="X29" s="96">
        <f>SUM(X17:X28)</f>
        <v>811.76470588235293</v>
      </c>
      <c r="Y29" s="62"/>
      <c r="Z29" s="62"/>
      <c r="AA29" s="62">
        <v>11500</v>
      </c>
      <c r="AB29" s="62">
        <v>811.76470588235293</v>
      </c>
      <c r="AD29" s="62"/>
      <c r="AE29" s="73" t="e">
        <f>SUM(AE17:AE28)</f>
        <v>#REF!</v>
      </c>
      <c r="AF29" s="96" t="e">
        <f>SUM(AF17:AF28)</f>
        <v>#REF!</v>
      </c>
      <c r="AH29" s="62"/>
      <c r="AI29" s="62">
        <v>11500</v>
      </c>
      <c r="AJ29" s="62">
        <v>811.76470588235293</v>
      </c>
    </row>
    <row r="30" spans="1:36" ht="16.5" hidden="1" customHeight="1" thickTop="1" thickBot="1" x14ac:dyDescent="0.3">
      <c r="A30" s="62"/>
      <c r="B30" s="62"/>
      <c r="C30" s="62"/>
      <c r="D30" s="97">
        <f>D13+D29</f>
        <v>1400</v>
      </c>
      <c r="E30" s="98"/>
      <c r="F30" s="62"/>
      <c r="G30" s="62"/>
      <c r="H30" s="62"/>
      <c r="I30" s="97">
        <f>I13+I29</f>
        <v>1400</v>
      </c>
      <c r="J30" s="62"/>
      <c r="K30" s="62"/>
      <c r="L30" s="62"/>
      <c r="M30" s="62"/>
      <c r="N30" s="97">
        <f>N13+N29</f>
        <v>4000</v>
      </c>
      <c r="O30" s="63"/>
      <c r="P30" s="62"/>
      <c r="Q30" s="62"/>
      <c r="R30" s="62"/>
      <c r="S30" s="97">
        <f>S13+S29</f>
        <v>1700</v>
      </c>
      <c r="T30" s="63"/>
      <c r="U30" s="62"/>
      <c r="V30" s="62"/>
      <c r="W30" s="62"/>
      <c r="X30" s="97">
        <f>X13+X29</f>
        <v>1800.0000000000002</v>
      </c>
      <c r="Y30" s="62"/>
      <c r="Z30" s="62"/>
      <c r="AA30" s="62"/>
      <c r="AB30" s="62">
        <v>1800.0000000000002</v>
      </c>
      <c r="AD30" s="62"/>
      <c r="AE30" s="62"/>
      <c r="AF30" s="97" t="e">
        <f>AF13+AF29</f>
        <v>#REF!</v>
      </c>
      <c r="AH30" s="62"/>
      <c r="AI30" s="62"/>
      <c r="AJ30" s="62">
        <v>1800.0000000000002</v>
      </c>
    </row>
    <row r="31" spans="1:36" ht="16.5" thickTop="1" x14ac:dyDescent="0.25">
      <c r="A31" s="62"/>
      <c r="B31" s="62"/>
      <c r="C31" s="62"/>
      <c r="D31" s="62"/>
      <c r="E31" s="99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2"/>
      <c r="Q31" s="62"/>
      <c r="R31" s="62"/>
      <c r="S31" s="62"/>
      <c r="T31" s="63"/>
      <c r="U31" s="62"/>
      <c r="V31" s="62"/>
      <c r="W31" s="62"/>
      <c r="X31" s="62"/>
      <c r="Y31" s="62"/>
      <c r="Z31" s="62"/>
      <c r="AA31" s="62"/>
      <c r="AB31" s="62"/>
      <c r="AD31" s="62"/>
      <c r="AE31" s="62"/>
      <c r="AF31" s="62"/>
      <c r="AH31" s="62"/>
      <c r="AI31" s="62"/>
      <c r="AJ31" s="62"/>
    </row>
    <row r="32" spans="1:36" ht="15.75" x14ac:dyDescent="0.25">
      <c r="A32" s="62"/>
      <c r="B32" s="62"/>
      <c r="C32" s="62"/>
      <c r="D32" s="62"/>
      <c r="E32" s="99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2"/>
      <c r="Q32" s="62"/>
      <c r="R32" s="62"/>
      <c r="S32" s="62"/>
      <c r="T32" s="63"/>
      <c r="U32" s="62"/>
      <c r="V32" s="62"/>
      <c r="W32" s="62"/>
      <c r="X32" s="62"/>
      <c r="Y32" s="62"/>
      <c r="Z32" s="62"/>
      <c r="AA32" s="62"/>
      <c r="AB32" s="62"/>
      <c r="AD32" s="62"/>
      <c r="AE32" s="62"/>
      <c r="AF32" s="62"/>
      <c r="AH32" s="62"/>
      <c r="AI32" s="62"/>
      <c r="AJ32" s="62"/>
    </row>
    <row r="33" spans="1:36" ht="16.5" thickBot="1" x14ac:dyDescent="0.3">
      <c r="A33" s="100" t="s">
        <v>16</v>
      </c>
      <c r="B33" s="101"/>
      <c r="C33" s="102">
        <f>C5+C15</f>
        <v>16300</v>
      </c>
      <c r="D33" s="102">
        <f>D5+D15</f>
        <v>1400</v>
      </c>
      <c r="E33" s="103"/>
      <c r="F33" s="100" t="s">
        <v>16</v>
      </c>
      <c r="G33" s="101"/>
      <c r="H33" s="102">
        <f>H5+H15</f>
        <v>17000</v>
      </c>
      <c r="I33" s="102">
        <f>I5+I15</f>
        <v>1400</v>
      </c>
      <c r="J33" s="62"/>
      <c r="K33" s="100" t="s">
        <v>16</v>
      </c>
      <c r="L33" s="101"/>
      <c r="M33" s="102">
        <f>M5+M15</f>
        <v>19000</v>
      </c>
      <c r="N33" s="102">
        <f>N5+N15</f>
        <v>4000</v>
      </c>
      <c r="O33" s="104"/>
      <c r="P33" s="100" t="s">
        <v>16</v>
      </c>
      <c r="Q33" s="101"/>
      <c r="R33" s="102">
        <f>R5+R15</f>
        <v>20000</v>
      </c>
      <c r="S33" s="102">
        <f>S5+S15</f>
        <v>1700</v>
      </c>
      <c r="T33" s="104"/>
      <c r="U33" s="100" t="s">
        <v>16</v>
      </c>
      <c r="V33" s="101"/>
      <c r="W33" s="102">
        <f>W5+W15</f>
        <v>25500</v>
      </c>
      <c r="X33" s="102">
        <f>X5+X15</f>
        <v>1800</v>
      </c>
      <c r="Y33" s="62"/>
      <c r="Z33" s="100" t="s">
        <v>16</v>
      </c>
      <c r="AA33" s="105" t="s">
        <v>32</v>
      </c>
      <c r="AB33" s="105" t="s">
        <v>34</v>
      </c>
      <c r="AD33" s="100" t="s">
        <v>16</v>
      </c>
      <c r="AE33" s="102">
        <f>AE5+AE15</f>
        <v>13000</v>
      </c>
      <c r="AF33" s="102"/>
      <c r="AH33" s="100" t="s">
        <v>16</v>
      </c>
      <c r="AI33" s="105" t="s">
        <v>50</v>
      </c>
      <c r="AJ33" s="116">
        <v>2750</v>
      </c>
    </row>
    <row r="34" spans="1:36" ht="16.5" thickTop="1" x14ac:dyDescent="0.25">
      <c r="A34" s="62"/>
      <c r="B34" s="62"/>
      <c r="C34" s="62"/>
      <c r="D34" s="62"/>
      <c r="E34" s="99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62"/>
      <c r="Q34" s="62"/>
      <c r="R34" s="62"/>
      <c r="S34" s="62"/>
      <c r="T34" s="63"/>
      <c r="U34" s="62"/>
      <c r="V34" s="62"/>
      <c r="W34" s="62"/>
      <c r="X34" s="62"/>
      <c r="Y34" s="62"/>
      <c r="Z34" s="62"/>
      <c r="AA34" s="62"/>
      <c r="AB34" s="62"/>
      <c r="AD34" s="62"/>
      <c r="AE34" s="62"/>
      <c r="AF34" s="62"/>
      <c r="AH34" s="62"/>
      <c r="AI34" s="62"/>
      <c r="AJ34" s="62"/>
    </row>
    <row r="35" spans="1:36" ht="16.5" thickBot="1" x14ac:dyDescent="0.3">
      <c r="A35" s="105" t="s">
        <v>22</v>
      </c>
      <c r="B35" s="105"/>
      <c r="C35" s="122">
        <f>C33+D33</f>
        <v>17700</v>
      </c>
      <c r="D35" s="122"/>
      <c r="E35" s="106"/>
      <c r="F35" s="105" t="s">
        <v>22</v>
      </c>
      <c r="G35" s="105"/>
      <c r="H35" s="122">
        <f>H33+I33</f>
        <v>18400</v>
      </c>
      <c r="I35" s="122"/>
      <c r="J35" s="62"/>
      <c r="K35" s="105" t="s">
        <v>22</v>
      </c>
      <c r="L35" s="105"/>
      <c r="M35" s="122">
        <f>M33+N33</f>
        <v>23000</v>
      </c>
      <c r="N35" s="122"/>
      <c r="O35" s="107"/>
      <c r="P35" s="105" t="s">
        <v>22</v>
      </c>
      <c r="Q35" s="108"/>
      <c r="R35" s="123">
        <f>R33+S33</f>
        <v>21700</v>
      </c>
      <c r="S35" s="123"/>
      <c r="T35" s="107"/>
      <c r="U35" s="105" t="s">
        <v>22</v>
      </c>
      <c r="V35" s="108"/>
      <c r="W35" s="122">
        <f>W33+X33</f>
        <v>27300</v>
      </c>
      <c r="X35" s="122"/>
      <c r="Y35" s="62"/>
      <c r="Z35" s="105" t="s">
        <v>22</v>
      </c>
      <c r="AA35" s="122" t="s">
        <v>33</v>
      </c>
      <c r="AB35" s="122"/>
      <c r="AD35" s="105" t="s">
        <v>22</v>
      </c>
      <c r="AE35" s="122">
        <f>AE33+AF33</f>
        <v>13000</v>
      </c>
      <c r="AF35" s="122"/>
      <c r="AH35" s="105" t="s">
        <v>22</v>
      </c>
      <c r="AI35" s="122" t="s">
        <v>51</v>
      </c>
      <c r="AJ35" s="122"/>
    </row>
    <row r="36" spans="1:36" ht="15.75" thickTop="1" x14ac:dyDescent="0.25"/>
    <row r="46" spans="1:36" x14ac:dyDescent="0.25">
      <c r="M46" s="109"/>
    </row>
    <row r="47" spans="1:36" x14ac:dyDescent="0.25">
      <c r="M47" s="109"/>
    </row>
  </sheetData>
  <mergeCells count="8">
    <mergeCell ref="AI35:AJ35"/>
    <mergeCell ref="AE35:AF35"/>
    <mergeCell ref="AA35:AB35"/>
    <mergeCell ref="C35:D35"/>
    <mergeCell ref="H35:I35"/>
    <mergeCell ref="M35:N35"/>
    <mergeCell ref="R35:S35"/>
    <mergeCell ref="W35:X35"/>
  </mergeCells>
  <pageMargins left="0" right="0" top="0.5" bottom="0.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Bids Submitted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Martinez</dc:creator>
  <cp:lastModifiedBy>Christy Martinez</cp:lastModifiedBy>
  <cp:lastPrinted>2018-06-01T17:27:42Z</cp:lastPrinted>
  <dcterms:created xsi:type="dcterms:W3CDTF">2018-05-10T18:38:06Z</dcterms:created>
  <dcterms:modified xsi:type="dcterms:W3CDTF">2018-06-06T21:10:49Z</dcterms:modified>
</cp:coreProperties>
</file>